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D:\M D C\2 0 2 5\PLANOVI\IZVRŠENJE FINANCIJSKOG PLANA\POLUGODIŠNJI\NOVI OBRASCI\"/>
    </mc:Choice>
  </mc:AlternateContent>
  <xr:revisionPtr revIDLastSave="0" documentId="13_ncr:1_{F3D238F6-1FCB-4CED-8E6C-93D19633959F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rashoda'!#REF!</definedName>
    <definedName name="__S1A_G02_DS__X" localSheetId="2">'Račun financiranja'!#REF!</definedName>
    <definedName name="__S1A_G02_DS__X" localSheetId="1">'Račun prihoda i rashoda'!#REF!</definedName>
    <definedName name="__S1A_G03_DS__X" localSheetId="2">'Račun financiranja'!#REF!</definedName>
    <definedName name="__S1A_G03_DS__X" localSheetId="1">'Račun prihoda i rashoda'!#REF!</definedName>
    <definedName name="__S1A_Master_DS__X" localSheetId="2">'Račun financiranja'!#REF!</definedName>
    <definedName name="__S1A_Master_DS__X" localSheetId="1">'Račun prihoda i rashoda'!#REF!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dio'!$A$6:$F$7</definedName>
    <definedName name="__S2A_Master_DS__X" localSheetId="3">'Posebni dio'!$A$7:$F$7</definedName>
    <definedName name="__S2A_Naslov_DS__" localSheetId="3">'Posebni dio'!$A$1:$F$5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rashoda'!$A$13:$F$13</definedName>
    <definedName name="S2A_RedoviSveuk" localSheetId="3">'Posebni dio'!$A$8:$F$8</definedName>
  </definedNames>
  <calcPr calcId="191029"/>
</workbook>
</file>

<file path=xl/calcChain.xml><?xml version="1.0" encoding="utf-8"?>
<calcChain xmlns="http://schemas.openxmlformats.org/spreadsheetml/2006/main">
  <c r="F14" i="2" l="1"/>
  <c r="F10" i="2"/>
  <c r="E101" i="3"/>
  <c r="E91" i="3"/>
  <c r="E75" i="3"/>
  <c r="E100" i="5"/>
  <c r="B7" i="2"/>
  <c r="C7" i="2"/>
  <c r="D7" i="2"/>
  <c r="E7" i="2"/>
  <c r="F7" i="2"/>
  <c r="E8" i="2"/>
  <c r="F8" i="2"/>
  <c r="E9" i="2"/>
  <c r="F9" i="2"/>
  <c r="B10" i="2"/>
  <c r="C10" i="2"/>
  <c r="D10" i="2"/>
  <c r="E10" i="2"/>
  <c r="E11" i="2"/>
  <c r="F11" i="2"/>
  <c r="E12" i="2"/>
  <c r="F12" i="2"/>
  <c r="B13" i="2"/>
  <c r="C13" i="2"/>
  <c r="D13" i="2"/>
  <c r="E13" i="2"/>
  <c r="F13" i="2"/>
  <c r="B14" i="2"/>
  <c r="C14" i="2"/>
  <c r="D14" i="2"/>
  <c r="E14" i="2"/>
  <c r="B18" i="2"/>
  <c r="C18" i="2"/>
  <c r="D18" i="2"/>
  <c r="E18" i="2"/>
  <c r="F18" i="2"/>
  <c r="B19" i="2"/>
  <c r="C19" i="2"/>
  <c r="D19" i="2"/>
  <c r="E19" i="2"/>
  <c r="F19" i="2"/>
  <c r="E20" i="2"/>
  <c r="F20" i="2"/>
  <c r="E21" i="2"/>
  <c r="F21" i="2"/>
  <c r="B22" i="2"/>
  <c r="C22" i="2"/>
  <c r="D22" i="2"/>
  <c r="E22" i="2"/>
  <c r="F22" i="2"/>
  <c r="E23" i="2"/>
  <c r="F23" i="2"/>
  <c r="E24" i="2"/>
  <c r="F24" i="2"/>
  <c r="B25" i="2"/>
  <c r="C25" i="2"/>
  <c r="D25" i="2"/>
  <c r="E25" i="2"/>
  <c r="F25" i="2"/>
  <c r="B26" i="2"/>
  <c r="C26" i="2"/>
  <c r="F26" i="2" s="1"/>
  <c r="D26" i="2"/>
  <c r="E26" i="2"/>
  <c r="H83" i="5"/>
  <c r="C21" i="5"/>
  <c r="D21" i="5"/>
  <c r="G59" i="5"/>
  <c r="G55" i="5"/>
  <c r="G61" i="5"/>
  <c r="G29" i="5"/>
  <c r="C55" i="5"/>
  <c r="C59" i="5"/>
  <c r="C61" i="5"/>
  <c r="C92" i="5"/>
  <c r="C90" i="5"/>
  <c r="C24" i="5"/>
  <c r="C29" i="5"/>
  <c r="C98" i="5"/>
  <c r="C85" i="5"/>
  <c r="C81" i="5" s="1"/>
  <c r="C82" i="5"/>
  <c r="C76" i="5"/>
  <c r="C65" i="5" s="1"/>
  <c r="C66" i="5"/>
  <c r="F78" i="5"/>
  <c r="C75" i="3"/>
  <c r="B75" i="3"/>
  <c r="C29" i="3"/>
  <c r="C22" i="5" l="1"/>
  <c r="C23" i="5"/>
  <c r="C64" i="5"/>
  <c r="C89" i="5"/>
  <c r="C80" i="5" l="1"/>
  <c r="G89" i="5"/>
  <c r="F9" i="3"/>
  <c r="E9" i="3"/>
  <c r="E10" i="3"/>
  <c r="E11" i="3"/>
  <c r="E12" i="3"/>
  <c r="E7" i="3"/>
  <c r="F12" i="3"/>
  <c r="C13" i="3"/>
  <c r="F7" i="3"/>
  <c r="B13" i="3"/>
  <c r="E13" i="3" s="1"/>
  <c r="D13" i="3"/>
  <c r="F10" i="3"/>
  <c r="F11" i="3"/>
  <c r="F8" i="3"/>
  <c r="E8" i="3"/>
  <c r="F90" i="3"/>
  <c r="E90" i="3"/>
  <c r="D89" i="3"/>
  <c r="C89" i="3"/>
  <c r="B89" i="3"/>
  <c r="F88" i="3"/>
  <c r="E88" i="3"/>
  <c r="D87" i="3"/>
  <c r="C87" i="3"/>
  <c r="B87" i="3"/>
  <c r="B91" i="3" s="1"/>
  <c r="F86" i="3"/>
  <c r="E86" i="3"/>
  <c r="D85" i="3"/>
  <c r="C85" i="3"/>
  <c r="B85" i="3"/>
  <c r="E85" i="3" s="1"/>
  <c r="C73" i="3"/>
  <c r="C71" i="3"/>
  <c r="C69" i="3"/>
  <c r="C65" i="3"/>
  <c r="D65" i="3"/>
  <c r="C64" i="3"/>
  <c r="D64" i="3"/>
  <c r="C60" i="3"/>
  <c r="C59" i="3"/>
  <c r="C53" i="3"/>
  <c r="C51" i="3"/>
  <c r="C41" i="3"/>
  <c r="C34" i="3"/>
  <c r="D53" i="3"/>
  <c r="F99" i="5"/>
  <c r="E99" i="5"/>
  <c r="E98" i="5"/>
  <c r="D98" i="5"/>
  <c r="F98" i="5" s="1"/>
  <c r="B98" i="5"/>
  <c r="F97" i="5"/>
  <c r="E97" i="5"/>
  <c r="F96" i="5"/>
  <c r="E96" i="5"/>
  <c r="F95" i="5"/>
  <c r="E95" i="5"/>
  <c r="F94" i="5"/>
  <c r="E94" i="5"/>
  <c r="F93" i="5"/>
  <c r="E93" i="5"/>
  <c r="D92" i="5"/>
  <c r="F92" i="5" s="1"/>
  <c r="B92" i="5"/>
  <c r="E92" i="5" s="1"/>
  <c r="F91" i="5"/>
  <c r="E91" i="5"/>
  <c r="D90" i="5"/>
  <c r="F90" i="5" s="1"/>
  <c r="B90" i="5"/>
  <c r="E90" i="5" s="1"/>
  <c r="F88" i="5"/>
  <c r="E88" i="5"/>
  <c r="F87" i="5"/>
  <c r="E87" i="5"/>
  <c r="F86" i="5"/>
  <c r="E86" i="5"/>
  <c r="D85" i="5"/>
  <c r="F85" i="5" s="1"/>
  <c r="B85" i="5"/>
  <c r="E85" i="5" s="1"/>
  <c r="F84" i="5"/>
  <c r="E84" i="5"/>
  <c r="F83" i="5"/>
  <c r="E83" i="5"/>
  <c r="D82" i="5"/>
  <c r="F82" i="5" s="1"/>
  <c r="B82" i="5"/>
  <c r="E82" i="5" s="1"/>
  <c r="D81" i="5"/>
  <c r="F81" i="5" s="1"/>
  <c r="F79" i="5"/>
  <c r="E79" i="5"/>
  <c r="F77" i="5"/>
  <c r="E77" i="5"/>
  <c r="D76" i="5"/>
  <c r="F76" i="5" s="1"/>
  <c r="B76" i="5"/>
  <c r="E76" i="5" s="1"/>
  <c r="F75" i="5"/>
  <c r="E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D66" i="5"/>
  <c r="F66" i="5" s="1"/>
  <c r="B66" i="5"/>
  <c r="E66" i="5" s="1"/>
  <c r="F63" i="5"/>
  <c r="E63" i="5"/>
  <c r="F62" i="5"/>
  <c r="E62" i="5"/>
  <c r="D61" i="5"/>
  <c r="F61" i="5" s="1"/>
  <c r="B61" i="5"/>
  <c r="E61" i="5" s="1"/>
  <c r="F60" i="5"/>
  <c r="E60" i="5"/>
  <c r="D59" i="5"/>
  <c r="F59" i="5" s="1"/>
  <c r="B59" i="5"/>
  <c r="E59" i="5" s="1"/>
  <c r="F58" i="5"/>
  <c r="E58" i="5"/>
  <c r="F57" i="5"/>
  <c r="E57" i="5"/>
  <c r="F56" i="5"/>
  <c r="E56" i="5"/>
  <c r="D55" i="5"/>
  <c r="F55" i="5" s="1"/>
  <c r="B55" i="5"/>
  <c r="E55" i="5" s="1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30" i="5"/>
  <c r="E30" i="5"/>
  <c r="D29" i="5"/>
  <c r="F29" i="5" s="1"/>
  <c r="B29" i="5"/>
  <c r="E29" i="5" s="1"/>
  <c r="F28" i="5"/>
  <c r="E28" i="5"/>
  <c r="F27" i="5"/>
  <c r="E27" i="5"/>
  <c r="F26" i="5"/>
  <c r="E26" i="5"/>
  <c r="F25" i="5"/>
  <c r="E25" i="5"/>
  <c r="D24" i="5"/>
  <c r="B24" i="5"/>
  <c r="D14" i="5"/>
  <c r="F14" i="5" s="1"/>
  <c r="B14" i="5"/>
  <c r="D8" i="5"/>
  <c r="E8" i="5" s="1"/>
  <c r="C8" i="5"/>
  <c r="B8" i="5"/>
  <c r="F7" i="5"/>
  <c r="E7" i="5"/>
  <c r="D6" i="5"/>
  <c r="C6" i="5"/>
  <c r="B6" i="5"/>
  <c r="D5" i="5"/>
  <c r="C5" i="5"/>
  <c r="B5" i="5"/>
  <c r="E30" i="4"/>
  <c r="D30" i="4"/>
  <c r="C30" i="4"/>
  <c r="F30" i="4" s="1"/>
  <c r="B30" i="4"/>
  <c r="F29" i="4"/>
  <c r="E29" i="4"/>
  <c r="D29" i="4"/>
  <c r="C29" i="4"/>
  <c r="B29" i="4"/>
  <c r="F24" i="4"/>
  <c r="D24" i="4"/>
  <c r="C24" i="4"/>
  <c r="B24" i="4"/>
  <c r="E24" i="4" s="1"/>
  <c r="D23" i="4"/>
  <c r="F23" i="4" s="1"/>
  <c r="C23" i="4"/>
  <c r="B23" i="4"/>
  <c r="F13" i="4"/>
  <c r="E13" i="4"/>
  <c r="D13" i="4"/>
  <c r="B13" i="4"/>
  <c r="D12" i="4"/>
  <c r="F12" i="4" s="1"/>
  <c r="B12" i="4"/>
  <c r="F7" i="4"/>
  <c r="E7" i="4"/>
  <c r="D7" i="4"/>
  <c r="B7" i="4"/>
  <c r="D6" i="4"/>
  <c r="F6" i="4" s="1"/>
  <c r="B6" i="4"/>
  <c r="D114" i="3"/>
  <c r="C114" i="3"/>
  <c r="B114" i="3"/>
  <c r="F113" i="3"/>
  <c r="E113" i="3"/>
  <c r="D112" i="3"/>
  <c r="C112" i="3"/>
  <c r="B112" i="3"/>
  <c r="D111" i="3"/>
  <c r="C111" i="3"/>
  <c r="B111" i="3"/>
  <c r="F100" i="3"/>
  <c r="E100" i="3"/>
  <c r="D99" i="3"/>
  <c r="C99" i="3"/>
  <c r="B99" i="3"/>
  <c r="F98" i="3"/>
  <c r="E98" i="3"/>
  <c r="D97" i="3"/>
  <c r="C97" i="3"/>
  <c r="B97" i="3"/>
  <c r="E97" i="3" s="1"/>
  <c r="F96" i="3"/>
  <c r="E96" i="3"/>
  <c r="D95" i="3"/>
  <c r="C95" i="3"/>
  <c r="B95" i="3"/>
  <c r="D94" i="3"/>
  <c r="C94" i="3"/>
  <c r="B94" i="3"/>
  <c r="F74" i="3"/>
  <c r="E74" i="3"/>
  <c r="D73" i="3"/>
  <c r="B73" i="3"/>
  <c r="E73" i="3" s="1"/>
  <c r="F72" i="3"/>
  <c r="E72" i="3"/>
  <c r="D71" i="3"/>
  <c r="D67" i="3" s="1"/>
  <c r="B71" i="3"/>
  <c r="F70" i="3"/>
  <c r="E70" i="3"/>
  <c r="D69" i="3"/>
  <c r="B69" i="3"/>
  <c r="F66" i="3"/>
  <c r="E66" i="3"/>
  <c r="B65" i="3"/>
  <c r="E65" i="3" s="1"/>
  <c r="B64" i="3"/>
  <c r="E64" i="3" s="1"/>
  <c r="F63" i="3"/>
  <c r="E63" i="3"/>
  <c r="F62" i="3"/>
  <c r="E62" i="3"/>
  <c r="F61" i="3"/>
  <c r="E61" i="3"/>
  <c r="D60" i="3"/>
  <c r="B60" i="3"/>
  <c r="D59" i="3"/>
  <c r="B59" i="3"/>
  <c r="F58" i="3"/>
  <c r="E58" i="3"/>
  <c r="F57" i="3"/>
  <c r="E57" i="3"/>
  <c r="F56" i="3"/>
  <c r="E56" i="3"/>
  <c r="F55" i="3"/>
  <c r="E55" i="3"/>
  <c r="F54" i="3"/>
  <c r="E54" i="3"/>
  <c r="F53" i="3"/>
  <c r="B53" i="3"/>
  <c r="E53" i="3" s="1"/>
  <c r="F52" i="3"/>
  <c r="E52" i="3"/>
  <c r="D51" i="3"/>
  <c r="B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D41" i="3"/>
  <c r="B41" i="3"/>
  <c r="F40" i="3"/>
  <c r="E40" i="3"/>
  <c r="F39" i="3"/>
  <c r="E39" i="3"/>
  <c r="F38" i="3"/>
  <c r="E38" i="3"/>
  <c r="F37" i="3"/>
  <c r="E37" i="3"/>
  <c r="F36" i="3"/>
  <c r="E36" i="3"/>
  <c r="F35" i="3"/>
  <c r="E35" i="3"/>
  <c r="D34" i="3"/>
  <c r="B34" i="3"/>
  <c r="F33" i="3"/>
  <c r="E33" i="3"/>
  <c r="F32" i="3"/>
  <c r="E32" i="3"/>
  <c r="F31" i="3"/>
  <c r="E31" i="3"/>
  <c r="F30" i="3"/>
  <c r="E30" i="3"/>
  <c r="F29" i="3"/>
  <c r="D29" i="3"/>
  <c r="B29" i="3"/>
  <c r="F27" i="3"/>
  <c r="E27" i="3"/>
  <c r="F26" i="3"/>
  <c r="D26" i="3"/>
  <c r="B26" i="3"/>
  <c r="F25" i="3"/>
  <c r="E25" i="3"/>
  <c r="F24" i="3"/>
  <c r="D24" i="3"/>
  <c r="B24" i="3"/>
  <c r="F23" i="3"/>
  <c r="E23" i="3"/>
  <c r="F22" i="3"/>
  <c r="E22" i="3"/>
  <c r="F21" i="3"/>
  <c r="D21" i="3"/>
  <c r="B21" i="3"/>
  <c r="D18" i="3"/>
  <c r="B18" i="3"/>
  <c r="F13" i="3"/>
  <c r="D6" i="3"/>
  <c r="B6" i="3"/>
  <c r="F24" i="5" l="1"/>
  <c r="G24" i="5"/>
  <c r="H59" i="5" s="1"/>
  <c r="E24" i="5"/>
  <c r="B22" i="5"/>
  <c r="E6" i="5"/>
  <c r="C100" i="5"/>
  <c r="B81" i="5"/>
  <c r="E81" i="5" s="1"/>
  <c r="F89" i="3"/>
  <c r="F65" i="3"/>
  <c r="E99" i="3"/>
  <c r="F87" i="3"/>
  <c r="E95" i="3"/>
  <c r="E89" i="3"/>
  <c r="D91" i="3"/>
  <c r="F60" i="3"/>
  <c r="C91" i="3"/>
  <c r="F91" i="3" s="1"/>
  <c r="E87" i="3"/>
  <c r="F85" i="3"/>
  <c r="D101" i="3"/>
  <c r="F99" i="3"/>
  <c r="F64" i="3"/>
  <c r="E59" i="3"/>
  <c r="E21" i="3"/>
  <c r="E26" i="3"/>
  <c r="E69" i="3"/>
  <c r="E71" i="3"/>
  <c r="F94" i="3"/>
  <c r="E18" i="3"/>
  <c r="E24" i="3"/>
  <c r="F41" i="3"/>
  <c r="F51" i="3"/>
  <c r="D20" i="3"/>
  <c r="F20" i="3" s="1"/>
  <c r="F73" i="3"/>
  <c r="B20" i="3"/>
  <c r="C67" i="3"/>
  <c r="F67" i="3" s="1"/>
  <c r="F18" i="3"/>
  <c r="E29" i="3"/>
  <c r="F69" i="3"/>
  <c r="F34" i="3"/>
  <c r="F71" i="3"/>
  <c r="C68" i="3"/>
  <c r="F59" i="3"/>
  <c r="E6" i="3"/>
  <c r="B101" i="3"/>
  <c r="F111" i="3"/>
  <c r="F6" i="3"/>
  <c r="E41" i="3"/>
  <c r="E60" i="3"/>
  <c r="E34" i="3"/>
  <c r="E51" i="3"/>
  <c r="D68" i="3"/>
  <c r="F95" i="3"/>
  <c r="B28" i="3"/>
  <c r="E112" i="3"/>
  <c r="E114" i="3"/>
  <c r="D22" i="5"/>
  <c r="F22" i="5" s="1"/>
  <c r="F114" i="3"/>
  <c r="F112" i="3"/>
  <c r="F97" i="3"/>
  <c r="D28" i="3"/>
  <c r="F28" i="3" s="1"/>
  <c r="F6" i="5"/>
  <c r="F8" i="5"/>
  <c r="F5" i="5"/>
  <c r="B23" i="5"/>
  <c r="D23" i="5"/>
  <c r="E111" i="3"/>
  <c r="E6" i="4"/>
  <c r="E12" i="4"/>
  <c r="E94" i="3"/>
  <c r="C101" i="3"/>
  <c r="F101" i="3" s="1"/>
  <c r="E23" i="4"/>
  <c r="E5" i="5"/>
  <c r="E14" i="5"/>
  <c r="B64" i="5"/>
  <c r="B65" i="5"/>
  <c r="E65" i="5" s="1"/>
  <c r="B89" i="5"/>
  <c r="B67" i="3"/>
  <c r="E67" i="3" s="1"/>
  <c r="B68" i="3"/>
  <c r="E68" i="3" s="1"/>
  <c r="D64" i="5"/>
  <c r="D65" i="5"/>
  <c r="F65" i="5" s="1"/>
  <c r="D89" i="5"/>
  <c r="F23" i="5" l="1"/>
  <c r="H23" i="5"/>
  <c r="E23" i="5"/>
  <c r="E22" i="5"/>
  <c r="E20" i="3"/>
  <c r="E28" i="3"/>
  <c r="F68" i="3"/>
  <c r="B19" i="3"/>
  <c r="D19" i="3"/>
  <c r="E89" i="5"/>
  <c r="B80" i="5"/>
  <c r="E80" i="5" s="1"/>
  <c r="E64" i="5"/>
  <c r="F64" i="5"/>
  <c r="F89" i="5"/>
  <c r="D80" i="5"/>
  <c r="F80" i="5" s="1"/>
  <c r="F19" i="3" l="1"/>
  <c r="D75" i="3"/>
  <c r="F75" i="3" s="1"/>
  <c r="B16" i="5"/>
  <c r="B100" i="5"/>
  <c r="B15" i="5"/>
  <c r="E19" i="3"/>
  <c r="F21" i="5"/>
  <c r="D15" i="5"/>
  <c r="F15" i="5" s="1"/>
  <c r="B21" i="5"/>
  <c r="E21" i="5" s="1"/>
  <c r="D16" i="5"/>
  <c r="F16" i="5" s="1"/>
  <c r="D100" i="5"/>
  <c r="F100" i="5" s="1"/>
  <c r="E15" i="5" l="1"/>
  <c r="E16" i="5"/>
</calcChain>
</file>

<file path=xl/sharedStrings.xml><?xml version="1.0" encoding="utf-8"?>
<sst xmlns="http://schemas.openxmlformats.org/spreadsheetml/2006/main" count="305" uniqueCount="175">
  <si>
    <t>MINISTARSTVO KULTURE I MEDIJA</t>
  </si>
  <si>
    <t>IZVRŠENJE PRORAČUNA ZA 2025. GODINU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</si>
  <si>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</si>
  <si>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</si>
  <si>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</si>
  <si>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</si>
  <si>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01.-06.2024.</t>
  </si>
  <si>
    <t>Izvorni plan
2025.</t>
  </si>
  <si>
    <t>Ostvarenje /
Izvršenje
01.-06.2025.</t>
  </si>
  <si>
    <t>Indeks
izvršenja
01.-06.2024.</t>
  </si>
  <si>
    <t>Indeks
izvršenja
01.-06.2025.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</si>
  <si>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</si>
  <si>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</si>
  <si>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</si>
  <si>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</si>
  <si>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</si>
  <si>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</si>
  <si>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</si>
  <si>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</si>
  <si>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</si>
  <si>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</si>
  <si>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</si>
  <si>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</si>
  <si>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</si>
  <si>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</si>
  <si>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</si>
  <si>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</si>
  <si>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</si>
  <si>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</si>
  <si>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</si>
  <si>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</si>
  <si>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na 30.06.2024.</t>
  </si>
  <si>
    <t>Izvršenje 2025.</t>
  </si>
  <si>
    <t>Indeks izvršenje / izvršenje prethodne godine</t>
  </si>
  <si>
    <t>Indeks izvršenje / tekući plan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</si>
  <si>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</si>
  <si>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</si>
  <si>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</si>
  <si>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</si>
  <si>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</si>
  <si>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 3113 Plaće za prekovremeni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</si>
  <si>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</si>
  <si>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</si>
  <si>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</si>
  <si>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</si>
  <si>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</si>
  <si>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</si>
  <si>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</si>
  <si>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</si>
  <si>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</si>
  <si>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</si>
  <si>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</si>
  <si>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</si>
  <si>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3222 Materijal i sirovine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</si>
  <si>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</si>
  <si>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</si>
  <si>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</si>
  <si>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</si>
  <si>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</si>
  <si>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</si>
  <si>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</si>
  <si>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</si>
  <si>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</si>
  <si>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</si>
  <si>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</si>
  <si>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</si>
  <si>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</si>
  <si>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</si>
  <si>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324 Naknade troškova osobama izvan radnog odnosa</t>
  </si>
  <si>
    <t xml:space="preserve">   3241 Naknade troškova osobama izvan radnog odnosa</t>
  </si>
  <si>
    <t xml:space="preserve">  329 Ostali nespomenuti rashodi poslovanja</t>
  </si>
  <si>
    <t xml:space="preserve">   3292 Premije osiguranja</t>
  </si>
  <si>
    <t xml:space="preserve">   3294 Članarine i norme</t>
  </si>
  <si>
    <t xml:space="preserve">   3295 Pristojbe i naknade</t>
  </si>
  <si>
    <t xml:space="preserve">   3296 Troškovi sudskih postupaka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</si>
  <si>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</si>
  <si>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</si>
  <si>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</si>
  <si>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</si>
  <si>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3433 Zatezne kamate</t>
  </si>
  <si>
    <t xml:space="preserve">   3434 Ostali nespomenuti financijski rashodi</t>
  </si>
  <si>
    <t xml:space="preserve"> 37 Naknade građanima i kućanstvima na temelju osiguranja i druge naknade</t>
  </si>
  <si>
    <t xml:space="preserve">  372 Ostale naknade građanima i kućanstvima iz proračuna</t>
  </si>
  <si>
    <t xml:space="preserve">   3721 Naknade građanima i kućanstvima u novcu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</si>
  <si>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</si>
  <si>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</si>
  <si>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</si>
  <si>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424 Knjige, umjetnička djela i ostale izložbene vrijednosti</t>
  </si>
  <si>
    <t xml:space="preserve">   4241 Knjige</t>
  </si>
  <si>
    <t xml:space="preserve">  426 Nematerijalna proizvedena imovina</t>
  </si>
  <si>
    <t xml:space="preserve">   4262 Ulaganja u računalne programe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</si>
  <si>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</si>
  <si>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</si>
  <si>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</si>
  <si>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</si>
  <si>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</si>
  <si>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5 POMOĆI</t>
  </si>
  <si>
    <t xml:space="preserve"> 52 Pomoći grad. i župan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</si>
  <si>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</si>
  <si>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</si>
  <si>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</si>
  <si>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</si>
  <si>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</si>
  <si>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</si>
  <si>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</si>
  <si>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</si>
  <si>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</si>
  <si>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</si>
  <si>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</si>
  <si>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</si>
  <si>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05540 MUZEJI I GALERIJE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</si>
  <si>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</si>
  <si>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</si>
  <si>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</si>
  <si>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660,151.00 </t>
  </si>
  <si>
    <t xml:space="preserve">            31 Vlastiti prihodi</t>
  </si>
  <si>
    <t xml:space="preserve">33,187.34 </t>
  </si>
  <si>
    <t xml:space="preserve">            52 Pomoći grad. i župan</t>
  </si>
  <si>
    <t xml:space="preserve">24,650.40 </t>
  </si>
  <si>
    <t xml:space="preserve">  3903 MUZEJSKA I VIZUALNA DJELATNOST</t>
  </si>
  <si>
    <t xml:space="preserve">   A780000 MUZEJI ADMINISTRACIJA I UPRAVLJANJE**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</si>
  <si>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</si>
  <si>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</si>
  <si>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</si>
  <si>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3113 Plaće za prekovremeni rad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</si>
  <si>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</si>
  <si>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</si>
  <si>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</si>
  <si>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</si>
  <si>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</si>
  <si>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</si>
  <si>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3214 Ostale naknade troškova zaposlenima</t>
  </si>
  <si>
    <t xml:space="preserve">      3221 Uredski materijal i ostali materijalni rashodi</t>
  </si>
  <si>
    <t xml:space="preserve">      3222 Materijal i sirovine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</si>
  <si>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</si>
  <si>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</si>
  <si>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</si>
  <si>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3227 Službena, radna i zaštitna odjeća i obuća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</si>
  <si>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</si>
  <si>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</si>
  <si>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</si>
  <si>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</si>
  <si>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</si>
  <si>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3236 Zdravstvene i veterinarske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</si>
  <si>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</si>
  <si>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</si>
  <si>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</si>
  <si>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3241 Naknade troškova osobama izvan radnog odnosa</t>
  </si>
  <si>
    <t xml:space="preserve">      3292 Premije osiguranja</t>
  </si>
  <si>
    <t xml:space="preserve">      3294 Članarine i norme</t>
  </si>
  <si>
    <t xml:space="preserve">      3295 Pristojbe i naknade</t>
  </si>
  <si>
    <t xml:space="preserve">      3296 Troškovi sudskih postupaka</t>
  </si>
  <si>
    <t xml:space="preserve">      3299 Ostali nespomenuti rashodi poslovanja</t>
  </si>
  <si>
    <t xml:space="preserve">     34 Financijski rashodi</t>
  </si>
  <si>
    <t xml:space="preserve">      3431 Bankarske usluge i usluge platnog prometa</t>
  </si>
  <si>
    <t xml:space="preserve">      3433 Zatezne kamate</t>
  </si>
  <si>
    <t xml:space="preserve">      3434 Ostali nespomenuti financijski rashodi</t>
  </si>
  <si>
    <t xml:space="preserve">     37 Naknade građanima i kućanstvima na temelju osiguranja i druge naknade</t>
  </si>
  <si>
    <t xml:space="preserve">      3721 Naknade građanima i kućanstvima u novcu</t>
  </si>
  <si>
    <t xml:space="preserve">     42 Rashodi za nabavu proizvedene dugotrajne imovine</t>
  </si>
  <si>
    <t xml:space="preserve">      4221 Uredska oprema i namještaj</t>
  </si>
  <si>
    <t xml:space="preserve">      4262 Ulaganja u računalne programe</t>
  </si>
  <si>
    <t xml:space="preserve">   A780001 MUZEJI  PROG. MUZEJSKO GALERIJSKE DJ.**</t>
  </si>
  <si>
    <t xml:space="preserve">      4241 Knjige</t>
  </si>
  <si>
    <t xml:space="preserve">   A780002 MUZEJI ADMINISTRACIJA I UPRAVLJANJE - OSTALI IZVOR</t>
  </si>
  <si>
    <t xml:space="preserve">    31 Vlastiti prihodi</t>
  </si>
  <si>
    <t xml:space="preserve">    52 Pomoći grad. i župan</t>
  </si>
  <si>
    <t xml:space="preserve">      4240 Knjige</t>
  </si>
  <si>
    <t xml:space="preserve">      4262 Ulaganje u računalne programe</t>
  </si>
  <si>
    <t xml:space="preserve">661 Prihodi od prodaje proizvoda i roba i pruženih usluga </t>
  </si>
  <si>
    <t>636 Pomoći proračunskim korisnicima iz proračuna koji im nije nadležan</t>
  </si>
  <si>
    <t>634 Pomoći od izvanproračunskih korisnika</t>
  </si>
  <si>
    <t>641 prihodi od financijske imovine</t>
  </si>
  <si>
    <t>671 Prihodi iz nadležnog proračuna za financiranje redovne djelatnosti</t>
  </si>
  <si>
    <t>683 ostali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</si>
</sst>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Calibri"/>
      <family val="2"/>
      <scheme val="minor"/>
    </font>
    <font>
      <sz val="9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6795556505021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5117038483843"/>
        <bgColor auto="1"/>
      </patternFill>
    </fill>
    <fill>
      <patternFill patternType="solid">
        <fgColor theme="5" tint="0.79995117038483843"/>
        <bgColor auto="1"/>
      </patternFill>
    </fill>
    <fill>
      <patternFill patternType="solid">
        <fgColor theme="6" tint="0.79995117038483843"/>
        <bgColor auto="1"/>
      </patternFill>
    </fill>
    <fill>
      <patternFill patternType="solid">
        <fgColor theme="7" tint="0.79995117038483843"/>
        <bgColor auto="1"/>
      </patternFill>
    </fill>
    <fill>
      <patternFill patternType="solid">
        <fgColor theme="8" tint="0.79995117038483843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5" fillId="2" borderId="2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10" fontId="5" fillId="2" borderId="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left" vertical="center"/>
    </xf>
    <xf numFmtId="164" fontId="13" fillId="3" borderId="3" xfId="0" applyNumberFormat="1" applyFont="1" applyFill="1" applyBorder="1" applyAlignment="1">
      <alignment horizontal="right" vertical="center"/>
    </xf>
    <xf numFmtId="10" fontId="13" fillId="3" borderId="3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/>
    </xf>
    <xf numFmtId="164" fontId="14" fillId="4" borderId="4" xfId="0" applyNumberFormat="1" applyFont="1" applyFill="1" applyBorder="1" applyAlignment="1">
      <alignment horizontal="right" vertical="center"/>
    </xf>
    <xf numFmtId="10" fontId="14" fillId="4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164" fontId="9" fillId="5" borderId="4" xfId="0" applyNumberFormat="1" applyFont="1" applyFill="1" applyBorder="1" applyAlignment="1">
      <alignment horizontal="right" vertical="center"/>
    </xf>
    <xf numFmtId="10" fontId="9" fillId="5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164" fontId="11" fillId="0" borderId="4" xfId="0" applyNumberFormat="1" applyFont="1" applyBorder="1" applyAlignment="1">
      <alignment horizontal="right" vertical="center"/>
    </xf>
    <xf numFmtId="10" fontId="11" fillId="0" borderId="4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164" fontId="8" fillId="6" borderId="4" xfId="0" applyNumberFormat="1" applyFont="1" applyFill="1" applyBorder="1" applyAlignment="1">
      <alignment horizontal="right" vertical="center"/>
    </xf>
    <xf numFmtId="10" fontId="8" fillId="6" borderId="4" xfId="0" applyNumberFormat="1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left" vertical="center"/>
    </xf>
    <xf numFmtId="164" fontId="16" fillId="7" borderId="4" xfId="0" applyNumberFormat="1" applyFont="1" applyFill="1" applyBorder="1" applyAlignment="1">
      <alignment horizontal="right" vertical="center"/>
    </xf>
    <xf numFmtId="10" fontId="16" fillId="7" borderId="4" xfId="0" applyNumberFormat="1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left" vertical="center"/>
    </xf>
    <xf numFmtId="164" fontId="11" fillId="8" borderId="4" xfId="0" applyNumberFormat="1" applyFont="1" applyFill="1" applyBorder="1" applyAlignment="1">
      <alignment horizontal="right" vertical="center"/>
    </xf>
    <xf numFmtId="10" fontId="11" fillId="8" borderId="4" xfId="0" applyNumberFormat="1" applyFont="1" applyFill="1" applyBorder="1" applyAlignment="1">
      <alignment horizontal="center" vertical="center"/>
    </xf>
    <xf numFmtId="164" fontId="18" fillId="0" borderId="4" xfId="0" applyNumberFormat="1" applyFont="1" applyBorder="1" applyAlignment="1">
      <alignment horizontal="right" vertical="center"/>
    </xf>
    <xf numFmtId="0" fontId="13" fillId="9" borderId="1" xfId="0" applyFont="1" applyFill="1" applyBorder="1" applyAlignment="1">
      <alignment horizontal="left" vertical="center"/>
    </xf>
    <xf numFmtId="4" fontId="13" fillId="9" borderId="1" xfId="0" applyNumberFormat="1" applyFont="1" applyFill="1" applyBorder="1" applyAlignment="1">
      <alignment horizontal="right" vertical="center"/>
    </xf>
    <xf numFmtId="4" fontId="13" fillId="9" borderId="8" xfId="0" applyNumberFormat="1" applyFont="1" applyFill="1" applyBorder="1" applyAlignment="1">
      <alignment horizontal="right" vertical="center"/>
    </xf>
    <xf numFmtId="10" fontId="13" fillId="3" borderId="9" xfId="0" applyNumberFormat="1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left" vertical="center"/>
    </xf>
    <xf numFmtId="164" fontId="0" fillId="0" borderId="0" xfId="0" applyNumberFormat="1"/>
    <xf numFmtId="164" fontId="5" fillId="2" borderId="10" xfId="0" applyNumberFormat="1" applyFont="1" applyFill="1" applyBorder="1" applyAlignment="1">
      <alignment vertical="center"/>
    </xf>
    <xf numFmtId="10" fontId="5" fillId="2" borderId="11" xfId="0" applyNumberFormat="1" applyFont="1" applyFill="1" applyBorder="1" applyAlignment="1">
      <alignment horizontal="center" vertical="center"/>
    </xf>
    <xf numFmtId="10" fontId="11" fillId="0" borderId="12" xfId="0" applyNumberFormat="1" applyFont="1" applyBorder="1" applyAlignment="1">
      <alignment horizontal="center"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zoomScaleNormal="100" workbookViewId="0">
      <pane ySplit="7" topLeftCell="A8" activePane="bottomLeft" state="frozen"/>
      <selection pane="bottomLeft" activeCell="C26" sqref="C26"/>
    </sheetView>
  </sheetViews>
  <sheetFormatPr defaultColWidth="9.109375" defaultRowHeight="14.4" x14ac:dyDescent="0.3"/>
  <cols>
    <col min="1" max="1" width="74" style="1" customWidth="1"/>
    <col min="2" max="4" width="19.6640625" style="1" customWidth="1"/>
    <col min="5" max="5" width="16.88671875" style="1" customWidth="1"/>
    <col min="6" max="6" width="15" style="1" customWidth="1"/>
  </cols>
  <sheetData>
    <row r="1" spans="1:6" s="2" customFormat="1" ht="30" customHeight="1" x14ac:dyDescent="0.25">
      <c r="A1" s="3" t="s">
        <v>0</v>
      </c>
      <c r="B1" s="4"/>
      <c r="C1" s="4"/>
      <c r="D1" s="4"/>
      <c r="E1" s="4"/>
      <c r="F1" s="4"/>
    </row>
    <row r="2" spans="1:6" s="5" customFormat="1" ht="30" customHeight="1" x14ac:dyDescent="0.3">
      <c r="A2" s="67" t="s">
        <v>1</v>
      </c>
      <c r="B2" s="67"/>
      <c r="C2" s="67"/>
      <c r="D2" s="67"/>
      <c r="E2" s="67"/>
      <c r="F2" s="67"/>
    </row>
    <row r="3" spans="1:6" s="5" customFormat="1" ht="30" customHeight="1" x14ac:dyDescent="0.3">
      <c r="A3" s="68" t="s">
        <v>2</v>
      </c>
      <c r="B3" s="68"/>
      <c r="C3" s="68"/>
      <c r="D3" s="68"/>
      <c r="E3" s="68"/>
      <c r="F3" s="68"/>
    </row>
    <row r="4" spans="1:6" s="6" customFormat="1" ht="24.9" customHeight="1" x14ac:dyDescent="0.35">
      <c r="A4" s="68" t="s">
        <v>3</v>
      </c>
      <c r="B4" s="68"/>
      <c r="C4" s="68"/>
      <c r="D4" s="68"/>
      <c r="E4" s="68"/>
      <c r="F4" s="68"/>
    </row>
    <row r="5" spans="1:6" s="7" customFormat="1" ht="24.9" customHeight="1" x14ac:dyDescent="0.3">
      <c r="A5" s="8" t="s">
        <v>4</v>
      </c>
      <c r="B5" s="9"/>
      <c r="C5" s="9"/>
      <c r="D5" s="9"/>
      <c r="E5" s="9"/>
      <c r="F5" s="9"/>
    </row>
    <row r="6" spans="1:6" ht="57.6" customHeight="1" x14ac:dyDescent="0.3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</row>
    <row r="7" spans="1:6" s="11" customFormat="1" ht="15.9" customHeight="1" x14ac:dyDescent="0.3">
      <c r="A7" s="12" t="s">
        <v>11</v>
      </c>
      <c r="B7" s="12">
        <f>COLUMN()</f>
        <v>2</v>
      </c>
      <c r="C7" s="12">
        <f>COLUMN()</f>
        <v>3</v>
      </c>
      <c r="D7" s="12">
        <f>COLUMN()</f>
        <v>4</v>
      </c>
      <c r="E7" s="12" t="str">
        <f>_xlfn.CONCAT(TEXT(COLUMN(),"@")," (",TEXT(D7,"@")," / ",TEXT(B7,"@"),")")</f>
        <v>5 (4 / 2)</v>
      </c>
      <c r="F7" s="12" t="str">
        <f>_xlfn.CONCAT(TEXT(COLUMN(),"@")," (",TEXT(D7,"@")," / ",TEXT(C7,"@"),")")</f>
        <v>6 (4 / 3)</v>
      </c>
    </row>
    <row r="8" spans="1:6" s="11" customFormat="1" ht="24.9" customHeight="1" x14ac:dyDescent="0.3">
      <c r="A8" s="13" t="s">
        <v>12</v>
      </c>
      <c r="B8" s="14">
        <v>284639.07</v>
      </c>
      <c r="C8" s="14">
        <v>717988.74</v>
      </c>
      <c r="D8" s="14">
        <v>347001.65</v>
      </c>
      <c r="E8" s="15">
        <f t="shared" ref="E8:E14" si="0">IF(B8&lt;&gt;0,D8/B8,"-")</f>
        <v>1.2190935348404561</v>
      </c>
      <c r="F8" s="15">
        <f t="shared" ref="F8:F14" si="1">IF(C8&lt;&gt;0,D8/C8,"-")</f>
        <v>0.48329678540641186</v>
      </c>
    </row>
    <row r="9" spans="1:6" s="11" customFormat="1" ht="24.9" customHeight="1" x14ac:dyDescent="0.3">
      <c r="A9" s="13" t="s">
        <v>13</v>
      </c>
      <c r="B9" s="14">
        <v>0</v>
      </c>
      <c r="C9" s="14">
        <v>0</v>
      </c>
      <c r="D9" s="14">
        <v>0</v>
      </c>
      <c r="E9" s="15" t="str">
        <f t="shared" si="0"/>
        <v>-</v>
      </c>
      <c r="F9" s="15" t="str">
        <f t="shared" si="1"/>
        <v>-</v>
      </c>
    </row>
    <row r="10" spans="1:6" s="16" customFormat="1" ht="30" customHeight="1" x14ac:dyDescent="0.3">
      <c r="A10" s="17" t="s">
        <v>14</v>
      </c>
      <c r="B10" s="18">
        <f>B8+B9</f>
        <v>284639.07</v>
      </c>
      <c r="C10" s="18">
        <f>C8+C9</f>
        <v>717988.74</v>
      </c>
      <c r="D10" s="18">
        <f>D8+D9</f>
        <v>347001.65</v>
      </c>
      <c r="E10" s="19">
        <f t="shared" si="0"/>
        <v>1.2190935348404561</v>
      </c>
      <c r="F10" s="19">
        <f t="shared" si="1"/>
        <v>0.48329678540641186</v>
      </c>
    </row>
    <row r="11" spans="1:6" s="11" customFormat="1" ht="24.9" customHeight="1" x14ac:dyDescent="0.3">
      <c r="A11" s="13" t="s">
        <v>15</v>
      </c>
      <c r="B11" s="14">
        <v>290262.7</v>
      </c>
      <c r="C11" s="14">
        <v>708729.74</v>
      </c>
      <c r="D11" s="14">
        <v>341522.23</v>
      </c>
      <c r="E11" s="15">
        <f t="shared" si="0"/>
        <v>1.1765970274513398</v>
      </c>
      <c r="F11" s="15">
        <f t="shared" si="1"/>
        <v>0.48187935502748902</v>
      </c>
    </row>
    <row r="12" spans="1:6" s="11" customFormat="1" ht="24.9" customHeight="1" x14ac:dyDescent="0.3">
      <c r="A12" s="13" t="s">
        <v>16</v>
      </c>
      <c r="B12" s="14">
        <v>2109.48</v>
      </c>
      <c r="C12" s="14">
        <v>9259</v>
      </c>
      <c r="D12" s="14">
        <v>5476.49</v>
      </c>
      <c r="E12" s="15">
        <f t="shared" si="0"/>
        <v>2.5961326962094922</v>
      </c>
      <c r="F12" s="15">
        <f t="shared" si="1"/>
        <v>0.59147748136947831</v>
      </c>
    </row>
    <row r="13" spans="1:6" ht="30" customHeight="1" x14ac:dyDescent="0.3">
      <c r="A13" s="17" t="s">
        <v>17</v>
      </c>
      <c r="B13" s="18">
        <f>B11+B12</f>
        <v>292372.18</v>
      </c>
      <c r="C13" s="18">
        <f>C11+C12</f>
        <v>717988.74</v>
      </c>
      <c r="D13" s="18">
        <f>D11+D12</f>
        <v>346998.72</v>
      </c>
      <c r="E13" s="19">
        <f t="shared" si="0"/>
        <v>1.1868390487768021</v>
      </c>
      <c r="F13" s="19">
        <f t="shared" si="1"/>
        <v>0.48329270456246987</v>
      </c>
    </row>
    <row r="14" spans="1:6" ht="30" customHeight="1" x14ac:dyDescent="0.3">
      <c r="A14" s="17" t="s">
        <v>18</v>
      </c>
      <c r="B14" s="18">
        <f>B8+B9-B11-B12</f>
        <v>-7733.1100000000042</v>
      </c>
      <c r="C14" s="18">
        <f>C8+C9-C11-C12</f>
        <v>0</v>
      </c>
      <c r="D14" s="18">
        <f>D8+D9-D11-D12</f>
        <v>2.9300000000421278</v>
      </c>
      <c r="E14" s="19">
        <f t="shared" si="0"/>
        <v>-3.7889025243946175E-4</v>
      </c>
      <c r="F14" s="19" t="str">
        <f t="shared" si="1"/>
        <v>-</v>
      </c>
    </row>
    <row r="15" spans="1:6" x14ac:dyDescent="0.3">
      <c r="A15" s="20"/>
      <c r="B15" s="21"/>
      <c r="C15" s="21"/>
      <c r="D15" s="21"/>
      <c r="E15" s="22"/>
      <c r="F15" s="22"/>
    </row>
    <row r="16" spans="1:6" x14ac:dyDescent="0.3">
      <c r="A16" s="20"/>
      <c r="B16" s="21"/>
      <c r="C16" s="21"/>
      <c r="D16" s="21"/>
      <c r="E16" s="22"/>
      <c r="F16" s="22"/>
    </row>
    <row r="17" spans="1:6" s="7" customFormat="1" ht="21.75" customHeight="1" x14ac:dyDescent="0.3">
      <c r="A17" s="23" t="s">
        <v>19</v>
      </c>
      <c r="B17" s="9"/>
      <c r="C17" s="9"/>
      <c r="D17" s="9"/>
      <c r="E17" s="9"/>
      <c r="F17" s="9"/>
    </row>
    <row r="18" spans="1:6" ht="57.6" customHeight="1" x14ac:dyDescent="0.3">
      <c r="A18" s="10" t="s">
        <v>5</v>
      </c>
      <c r="B18" s="10" t="str">
        <f>B6</f>
        <v>Ostvarenje /
Izvršenje
01.-06.2024.</v>
      </c>
      <c r="C18" s="10" t="str">
        <f>C6</f>
        <v>Izvorni plan
2025.</v>
      </c>
      <c r="D18" s="10" t="str">
        <f>D6</f>
        <v>Ostvarenje /
Izvršenje
01.-06.2025.</v>
      </c>
      <c r="E18" s="10" t="str">
        <f>E6</f>
        <v>Indeks
izvršenja
01.-06.2024.</v>
      </c>
      <c r="F18" s="10" t="str">
        <f>F6</f>
        <v>Indeks
izvršenja
01.-06.2025.</v>
      </c>
    </row>
    <row r="19" spans="1:6" s="11" customFormat="1" ht="15.9" customHeight="1" x14ac:dyDescent="0.3">
      <c r="A19" s="12" t="s">
        <v>11</v>
      </c>
      <c r="B19" s="12">
        <f>COLUMN()</f>
        <v>2</v>
      </c>
      <c r="C19" s="12">
        <f>COLUMN()</f>
        <v>3</v>
      </c>
      <c r="D19" s="12">
        <f>COLUMN()</f>
        <v>4</v>
      </c>
      <c r="E19" s="12" t="str">
        <f>_xlfn.CONCAT(TEXT(COLUMN(),"@")," (",TEXT(D19,"@")," / ",TEXT(B19,"@"),")")</f>
        <v>5 (4 / 2)</v>
      </c>
      <c r="F19" s="12" t="str">
        <f>_xlfn.CONCAT(TEXT(COLUMN(),"@")," (",TEXT(D19,"@")," / ",TEXT(C19,"@"),")")</f>
        <v>6 (4 / 3)</v>
      </c>
    </row>
    <row r="20" spans="1:6" s="11" customFormat="1" ht="24.9" customHeight="1" x14ac:dyDescent="0.3">
      <c r="A20" s="13" t="s">
        <v>20</v>
      </c>
      <c r="B20" s="14">
        <v>0</v>
      </c>
      <c r="C20" s="14">
        <v>0</v>
      </c>
      <c r="D20" s="14">
        <v>0</v>
      </c>
      <c r="E20" s="15" t="str">
        <f t="shared" ref="E20:E25" si="2">IF(B20&lt;&gt;0,D20/B20,"-")</f>
        <v>-</v>
      </c>
      <c r="F20" s="15" t="str">
        <f t="shared" ref="F20:F26" si="3">IF(C20&lt;&gt;0,D20/C20,"-")</f>
        <v>-</v>
      </c>
    </row>
    <row r="21" spans="1:6" s="11" customFormat="1" ht="24.9" customHeight="1" x14ac:dyDescent="0.3">
      <c r="A21" s="13" t="s">
        <v>21</v>
      </c>
      <c r="B21" s="14">
        <v>0</v>
      </c>
      <c r="C21" s="14">
        <v>0</v>
      </c>
      <c r="D21" s="14">
        <v>0</v>
      </c>
      <c r="E21" s="15" t="str">
        <f t="shared" si="2"/>
        <v>-</v>
      </c>
      <c r="F21" s="15" t="str">
        <f t="shared" si="3"/>
        <v>-</v>
      </c>
    </row>
    <row r="22" spans="1:6" s="11" customFormat="1" ht="30" customHeight="1" x14ac:dyDescent="0.3">
      <c r="A22" s="17" t="s">
        <v>22</v>
      </c>
      <c r="B22" s="18">
        <f>B20-B21</f>
        <v>0</v>
      </c>
      <c r="C22" s="18">
        <f>C20-C21</f>
        <v>0</v>
      </c>
      <c r="D22" s="18">
        <f>D20-D21</f>
        <v>0</v>
      </c>
      <c r="E22" s="19" t="str">
        <f t="shared" si="2"/>
        <v>-</v>
      </c>
      <c r="F22" s="19" t="str">
        <f t="shared" si="3"/>
        <v>-</v>
      </c>
    </row>
    <row r="23" spans="1:6" s="11" customFormat="1" ht="24.9" customHeight="1" x14ac:dyDescent="0.3">
      <c r="A23" s="13" t="s">
        <v>23</v>
      </c>
      <c r="B23" s="14">
        <v>159204.28</v>
      </c>
      <c r="C23" s="14">
        <v>151471.17000000001</v>
      </c>
      <c r="D23" s="14">
        <v>151471.17000000001</v>
      </c>
      <c r="E23" s="15">
        <f t="shared" si="2"/>
        <v>0.95142649431284143</v>
      </c>
      <c r="F23" s="15">
        <f t="shared" si="3"/>
        <v>1</v>
      </c>
    </row>
    <row r="24" spans="1:6" s="11" customFormat="1" ht="24.9" customHeight="1" x14ac:dyDescent="0.3">
      <c r="A24" s="13" t="s">
        <v>24</v>
      </c>
      <c r="B24" s="14">
        <v>151471.17000000001</v>
      </c>
      <c r="C24" s="14">
        <v>151471.17000000001</v>
      </c>
      <c r="D24" s="14">
        <v>151471.17000000001</v>
      </c>
      <c r="E24" s="15">
        <f t="shared" si="2"/>
        <v>1</v>
      </c>
      <c r="F24" s="15">
        <f t="shared" si="3"/>
        <v>1</v>
      </c>
    </row>
    <row r="25" spans="1:6" ht="30" customHeight="1" x14ac:dyDescent="0.3">
      <c r="A25" s="17" t="s">
        <v>25</v>
      </c>
      <c r="B25" s="18">
        <f>B20-B21+B23-B24</f>
        <v>7733.109999999986</v>
      </c>
      <c r="C25" s="18">
        <f>C20-C21+C23-C24</f>
        <v>0</v>
      </c>
      <c r="D25" s="18">
        <f>D20-D21+D23-D24</f>
        <v>0</v>
      </c>
      <c r="E25" s="19">
        <f t="shared" si="2"/>
        <v>0</v>
      </c>
      <c r="F25" s="19" t="str">
        <f t="shared" si="3"/>
        <v>-</v>
      </c>
    </row>
    <row r="26" spans="1:6" ht="30" customHeight="1" x14ac:dyDescent="0.3">
      <c r="A26" s="17" t="s">
        <v>26</v>
      </c>
      <c r="B26" s="18">
        <f>B14+B25</f>
        <v>-1.8189894035458565E-11</v>
      </c>
      <c r="C26" s="18">
        <f>C14+C25</f>
        <v>0</v>
      </c>
      <c r="D26" s="18">
        <f>D14+D25</f>
        <v>2.9300000000421278</v>
      </c>
      <c r="E26" s="19">
        <f>-G22</f>
        <v>0</v>
      </c>
      <c r="F26" s="19" t="str">
        <f t="shared" si="3"/>
        <v>-</v>
      </c>
    </row>
    <row r="27" spans="1:6" x14ac:dyDescent="0.3">
      <c r="A27" s="11"/>
      <c r="B27" s="11"/>
      <c r="C27" s="11"/>
      <c r="D27" s="11"/>
      <c r="E27" s="11"/>
      <c r="F27" s="11"/>
    </row>
    <row r="28" spans="1:6" x14ac:dyDescent="0.3">
      <c r="A28" s="11"/>
      <c r="B28" s="11"/>
      <c r="C28" s="11"/>
      <c r="D28" s="11"/>
      <c r="E28" s="11"/>
      <c r="F28" s="11"/>
    </row>
    <row r="29" spans="1:6" x14ac:dyDescent="0.3">
      <c r="C29" s="24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57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7"/>
  <sheetViews>
    <sheetView zoomScaleNormal="100" workbookViewId="0">
      <pane ySplit="6" topLeftCell="A64" activePane="bottomLeft" state="frozen"/>
      <selection pane="bottomLeft" activeCell="A81" sqref="A81:F101"/>
    </sheetView>
  </sheetViews>
  <sheetFormatPr defaultColWidth="9.109375" defaultRowHeight="14.4" x14ac:dyDescent="0.3"/>
  <cols>
    <col min="1" max="1" width="73.6640625" style="1" customWidth="1"/>
    <col min="2" max="2" width="29.6640625" style="1" customWidth="1"/>
    <col min="3" max="4" width="19.6640625" style="1" customWidth="1"/>
    <col min="5" max="5" width="15.6640625" style="1" customWidth="1"/>
    <col min="6" max="6" width="12.6640625" style="1" customWidth="1"/>
  </cols>
  <sheetData>
    <row r="1" spans="1:6" s="5" customFormat="1" ht="30" customHeight="1" x14ac:dyDescent="0.3">
      <c r="A1" s="68" t="s">
        <v>2</v>
      </c>
      <c r="B1" s="68"/>
      <c r="C1" s="68"/>
      <c r="D1" s="68"/>
      <c r="E1" s="68"/>
      <c r="F1" s="68"/>
    </row>
    <row r="2" spans="1:6" s="5" customFormat="1" ht="30" customHeight="1" x14ac:dyDescent="0.3">
      <c r="A2" s="68" t="s">
        <v>27</v>
      </c>
      <c r="B2" s="68"/>
      <c r="C2" s="68"/>
      <c r="D2" s="68"/>
      <c r="E2" s="68"/>
      <c r="F2" s="68"/>
    </row>
    <row r="3" spans="1:6" s="6" customFormat="1" ht="24.9" customHeight="1" x14ac:dyDescent="0.35">
      <c r="A3" s="68" t="s">
        <v>28</v>
      </c>
      <c r="B3" s="68"/>
      <c r="C3" s="68"/>
      <c r="D3" s="68"/>
      <c r="E3" s="68"/>
      <c r="F3" s="68"/>
    </row>
    <row r="4" spans="1:6" s="7" customFormat="1" ht="24.9" customHeight="1" x14ac:dyDescent="0.3">
      <c r="A4" s="8" t="s">
        <v>29</v>
      </c>
      <c r="B4" s="9"/>
      <c r="C4" s="9"/>
      <c r="D4" s="9"/>
      <c r="E4" s="9"/>
      <c r="F4" s="9"/>
    </row>
    <row r="5" spans="1:6" ht="57.6" customHeight="1" x14ac:dyDescent="0.3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" customHeight="1" x14ac:dyDescent="0.3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s="11" customFormat="1" ht="15.9" customHeight="1" x14ac:dyDescent="0.3">
      <c r="A7" s="57" t="s">
        <v>171</v>
      </c>
      <c r="B7" s="58">
        <v>0</v>
      </c>
      <c r="C7" s="58">
        <v>15350.4</v>
      </c>
      <c r="D7" s="58">
        <v>0</v>
      </c>
      <c r="E7" s="31" t="str">
        <f t="shared" ref="E7:E12" si="0">IF(B7&lt;&gt;0,D7/B7,"-")</f>
        <v>-</v>
      </c>
      <c r="F7" s="31">
        <f t="shared" ref="F7" si="1">IF(C7&lt;&gt;0,D7/C7,"-")</f>
        <v>0</v>
      </c>
    </row>
    <row r="8" spans="1:6" s="11" customFormat="1" ht="15.9" customHeight="1" x14ac:dyDescent="0.3">
      <c r="A8" s="57" t="s">
        <v>170</v>
      </c>
      <c r="B8" s="58">
        <v>7735</v>
      </c>
      <c r="C8" s="58">
        <v>9300</v>
      </c>
      <c r="D8" s="58">
        <v>7595</v>
      </c>
      <c r="E8" s="31">
        <f t="shared" si="0"/>
        <v>0.98190045248868774</v>
      </c>
      <c r="F8" s="31">
        <f t="shared" ref="F8:F12" si="2">IF(C8&lt;&gt;0,D8/C8,"-")</f>
        <v>0.81666666666666665</v>
      </c>
    </row>
    <row r="9" spans="1:6" s="11" customFormat="1" ht="15.9" customHeight="1" x14ac:dyDescent="0.3">
      <c r="A9" s="57" t="s">
        <v>172</v>
      </c>
      <c r="B9" s="58">
        <v>0</v>
      </c>
      <c r="C9" s="58">
        <v>5.31</v>
      </c>
      <c r="D9" s="58">
        <v>0</v>
      </c>
      <c r="E9" s="31" t="str">
        <f t="shared" si="0"/>
        <v>-</v>
      </c>
      <c r="F9" s="31">
        <f t="shared" si="2"/>
        <v>0</v>
      </c>
    </row>
    <row r="10" spans="1:6" s="11" customFormat="1" ht="15.9" customHeight="1" x14ac:dyDescent="0.3">
      <c r="A10" s="57" t="s">
        <v>169</v>
      </c>
      <c r="B10" s="58">
        <v>11267.58</v>
      </c>
      <c r="C10" s="58">
        <v>33180.699999999997</v>
      </c>
      <c r="D10" s="58">
        <v>23287.69</v>
      </c>
      <c r="E10" s="31">
        <f t="shared" si="0"/>
        <v>2.066787189440856</v>
      </c>
      <c r="F10" s="31">
        <f t="shared" si="2"/>
        <v>0.70184444571693783</v>
      </c>
    </row>
    <row r="11" spans="1:6" s="11" customFormat="1" ht="15.9" customHeight="1" x14ac:dyDescent="0.3">
      <c r="A11" s="57" t="s">
        <v>173</v>
      </c>
      <c r="B11" s="58">
        <v>265636.49</v>
      </c>
      <c r="C11" s="58">
        <v>660151</v>
      </c>
      <c r="D11" s="58">
        <v>316118.96000000002</v>
      </c>
      <c r="E11" s="31">
        <f t="shared" si="0"/>
        <v>1.1900434311566157</v>
      </c>
      <c r="F11" s="31">
        <f t="shared" si="2"/>
        <v>0.4788585641769838</v>
      </c>
    </row>
    <row r="12" spans="1:6" s="11" customFormat="1" ht="15.9" customHeight="1" x14ac:dyDescent="0.3">
      <c r="A12" s="61" t="s">
        <v>174</v>
      </c>
      <c r="B12" s="59">
        <v>0</v>
      </c>
      <c r="C12" s="59">
        <v>1.33</v>
      </c>
      <c r="D12" s="59">
        <v>0</v>
      </c>
      <c r="E12" s="31" t="str">
        <f t="shared" si="0"/>
        <v>-</v>
      </c>
      <c r="F12" s="60">
        <f t="shared" si="2"/>
        <v>0</v>
      </c>
    </row>
    <row r="13" spans="1:6" ht="20.100000000000001" customHeight="1" x14ac:dyDescent="0.3">
      <c r="A13" s="25" t="s">
        <v>35</v>
      </c>
      <c r="B13" s="26">
        <f>SUM(B8:B12)</f>
        <v>284639.07</v>
      </c>
      <c r="C13" s="26">
        <f>SUM(C7:C12)</f>
        <v>717988.74</v>
      </c>
      <c r="D13" s="26">
        <f>SUM(D8:D11)</f>
        <v>347001.65</v>
      </c>
      <c r="E13" s="27">
        <f>IF(B13&lt;&gt;0,D13/B13,"-")</f>
        <v>1.2190935348404561</v>
      </c>
      <c r="F13" s="27">
        <f>IF(C13&lt;&gt;0,D13/C13,"-")</f>
        <v>0.48329678540641186</v>
      </c>
    </row>
    <row r="14" spans="1:6" x14ac:dyDescent="0.3">
      <c r="A14" s="11"/>
      <c r="B14" s="11"/>
      <c r="C14" s="11"/>
      <c r="D14" s="11"/>
      <c r="E14" s="11"/>
      <c r="F14" s="11"/>
    </row>
    <row r="15" spans="1:6" x14ac:dyDescent="0.3">
      <c r="A15" s="11"/>
      <c r="B15" s="11"/>
      <c r="C15" s="11"/>
      <c r="D15" s="11"/>
      <c r="E15" s="11"/>
      <c r="F15" s="11"/>
    </row>
    <row r="16" spans="1:6" s="7" customFormat="1" ht="24.9" customHeight="1" x14ac:dyDescent="0.3">
      <c r="A16" s="8" t="s">
        <v>36</v>
      </c>
      <c r="B16" s="9"/>
      <c r="C16" s="9"/>
      <c r="D16" s="9"/>
      <c r="E16" s="9"/>
      <c r="F16" s="9"/>
    </row>
    <row r="17" spans="1:6" ht="57.6" customHeight="1" x14ac:dyDescent="0.3">
      <c r="A17" s="28" t="s">
        <v>30</v>
      </c>
      <c r="B17" s="10" t="s">
        <v>31</v>
      </c>
      <c r="C17" s="10" t="s">
        <v>7</v>
      </c>
      <c r="D17" s="10" t="s">
        <v>32</v>
      </c>
      <c r="E17" s="10" t="s">
        <v>33</v>
      </c>
      <c r="F17" s="10" t="s">
        <v>34</v>
      </c>
    </row>
    <row r="18" spans="1:6" s="11" customFormat="1" ht="15.9" customHeight="1" x14ac:dyDescent="0.3">
      <c r="A18" s="12" t="s">
        <v>11</v>
      </c>
      <c r="B18" s="12">
        <f>COLUMN()</f>
        <v>2</v>
      </c>
      <c r="C18" s="12">
        <v>3</v>
      </c>
      <c r="D18" s="12">
        <f>COLUMN()</f>
        <v>4</v>
      </c>
      <c r="E18" s="12" t="str">
        <f>_xlfn.CONCAT(TEXT(COLUMN(),"@")," (",TEXT(D18,"@")," / ",TEXT(B18,"@"),")")</f>
        <v>5 (4 / 2)</v>
      </c>
      <c r="F18" s="12" t="str">
        <f>_xlfn.CONCAT(TEXT(COLUMN(),"@")," (",TEXT(D18,"@")," / ",TEXT(C18,"@"),")")</f>
        <v>6 (4 / 3)</v>
      </c>
    </row>
    <row r="19" spans="1:6" x14ac:dyDescent="0.3">
      <c r="A19" s="29" t="s">
        <v>15</v>
      </c>
      <c r="B19" s="30">
        <f>SUBTOTAL(9,B22:B66)</f>
        <v>290262.70000000007</v>
      </c>
      <c r="C19" s="30">
        <v>708729.74000000011</v>
      </c>
      <c r="D19" s="30">
        <f>SUBTOTAL(9,D22:D66)</f>
        <v>341522.22999999992</v>
      </c>
      <c r="E19" s="31">
        <f t="shared" ref="E19:E50" si="3">IF(B19&lt;&gt;0,D19/B19,"-")</f>
        <v>1.1765970274513393</v>
      </c>
      <c r="F19" s="31">
        <f t="shared" ref="F19:F50" si="4">IF(C19&lt;&gt;0,D19/C19,"-")</f>
        <v>0.48187935502748885</v>
      </c>
    </row>
    <row r="20" spans="1:6" x14ac:dyDescent="0.3">
      <c r="A20" s="32" t="s">
        <v>37</v>
      </c>
      <c r="B20" s="33">
        <f>SUBTOTAL(9,B22:B27)</f>
        <v>253604.47999999998</v>
      </c>
      <c r="C20" s="33">
        <v>563461.32000000007</v>
      </c>
      <c r="D20" s="33">
        <f>SUBTOTAL(9,D22:D27)</f>
        <v>288351.65999999997</v>
      </c>
      <c r="E20" s="34">
        <f t="shared" si="3"/>
        <v>1.1370132735825487</v>
      </c>
      <c r="F20" s="34">
        <f t="shared" si="4"/>
        <v>0.51175058476063617</v>
      </c>
    </row>
    <row r="21" spans="1:6" x14ac:dyDescent="0.3">
      <c r="A21" s="35" t="s">
        <v>38</v>
      </c>
      <c r="B21" s="36">
        <f>SUBTOTAL(9,B22:B23)</f>
        <v>203496.13</v>
      </c>
      <c r="C21" s="36"/>
      <c r="D21" s="36">
        <f>SUBTOTAL(9,D22:D23)</f>
        <v>241304.34999999998</v>
      </c>
      <c r="E21" s="37">
        <f t="shared" si="3"/>
        <v>1.1857933121381716</v>
      </c>
      <c r="F21" s="37" t="str">
        <f t="shared" si="4"/>
        <v>-</v>
      </c>
    </row>
    <row r="22" spans="1:6" x14ac:dyDescent="0.3">
      <c r="A22" s="38" t="s">
        <v>39</v>
      </c>
      <c r="B22" s="39">
        <v>202526.44</v>
      </c>
      <c r="C22" s="39">
        <v>459404.12</v>
      </c>
      <c r="D22" s="39">
        <v>240251.55</v>
      </c>
      <c r="E22" s="40">
        <f t="shared" si="3"/>
        <v>1.1862725182944014</v>
      </c>
      <c r="F22" s="40">
        <f t="shared" si="4"/>
        <v>0.5229634205283139</v>
      </c>
    </row>
    <row r="23" spans="1:6" x14ac:dyDescent="0.3">
      <c r="A23" s="38" t="s">
        <v>40</v>
      </c>
      <c r="B23" s="39">
        <v>969.69</v>
      </c>
      <c r="C23" s="39">
        <v>0</v>
      </c>
      <c r="D23" s="39">
        <v>1052.8</v>
      </c>
      <c r="E23" s="40">
        <f t="shared" si="3"/>
        <v>1.0857078035248378</v>
      </c>
      <c r="F23" s="40" t="str">
        <f t="shared" si="4"/>
        <v>-</v>
      </c>
    </row>
    <row r="24" spans="1:6" x14ac:dyDescent="0.3">
      <c r="A24" s="35" t="s">
        <v>41</v>
      </c>
      <c r="B24" s="36">
        <f>SUBTOTAL(9,B25:B25)</f>
        <v>18107.490000000002</v>
      </c>
      <c r="C24" s="36"/>
      <c r="D24" s="36">
        <f>SUBTOTAL(9,D25:D25)</f>
        <v>9277.91</v>
      </c>
      <c r="E24" s="37">
        <f t="shared" si="3"/>
        <v>0.51237968376622045</v>
      </c>
      <c r="F24" s="37" t="str">
        <f t="shared" si="4"/>
        <v>-</v>
      </c>
    </row>
    <row r="25" spans="1:6" x14ac:dyDescent="0.3">
      <c r="A25" s="38" t="s">
        <v>42</v>
      </c>
      <c r="B25" s="39">
        <v>18107.490000000002</v>
      </c>
      <c r="C25" s="39">
        <v>30757</v>
      </c>
      <c r="D25" s="39">
        <v>9277.91</v>
      </c>
      <c r="E25" s="40">
        <f t="shared" si="3"/>
        <v>0.51237968376622045</v>
      </c>
      <c r="F25" s="40">
        <f t="shared" si="4"/>
        <v>0.3016519816627109</v>
      </c>
    </row>
    <row r="26" spans="1:6" x14ac:dyDescent="0.3">
      <c r="A26" s="35" t="s">
        <v>43</v>
      </c>
      <c r="B26" s="36">
        <f>SUBTOTAL(9,B27:B27)</f>
        <v>32000.86</v>
      </c>
      <c r="C26" s="36"/>
      <c r="D26" s="36">
        <f>SUBTOTAL(9,D27:D27)</f>
        <v>37769.4</v>
      </c>
      <c r="E26" s="37">
        <f t="shared" si="3"/>
        <v>1.1802620304579314</v>
      </c>
      <c r="F26" s="37" t="str">
        <f t="shared" si="4"/>
        <v>-</v>
      </c>
    </row>
    <row r="27" spans="1:6" x14ac:dyDescent="0.3">
      <c r="A27" s="38" t="s">
        <v>44</v>
      </c>
      <c r="B27" s="39">
        <v>32000.86</v>
      </c>
      <c r="C27" s="39">
        <v>73300</v>
      </c>
      <c r="D27" s="39">
        <v>37769.4</v>
      </c>
      <c r="E27" s="40">
        <f t="shared" si="3"/>
        <v>1.1802620304579314</v>
      </c>
      <c r="F27" s="40">
        <f t="shared" si="4"/>
        <v>0.51527148703956349</v>
      </c>
    </row>
    <row r="28" spans="1:6" x14ac:dyDescent="0.3">
      <c r="A28" s="32" t="s">
        <v>45</v>
      </c>
      <c r="B28" s="33">
        <f>SUBTOTAL(9,B30:B58)</f>
        <v>36176.369999999995</v>
      </c>
      <c r="C28" s="33">
        <v>143206.41999999998</v>
      </c>
      <c r="D28" s="33">
        <f>SUBTOTAL(9,D30:D58)</f>
        <v>52632.439999999995</v>
      </c>
      <c r="E28" s="34">
        <f t="shared" si="3"/>
        <v>1.4548845005731643</v>
      </c>
      <c r="F28" s="34">
        <f t="shared" si="4"/>
        <v>0.3675284948817239</v>
      </c>
    </row>
    <row r="29" spans="1:6" x14ac:dyDescent="0.3">
      <c r="A29" s="35" t="s">
        <v>46</v>
      </c>
      <c r="B29" s="36">
        <f>SUBTOTAL(9,B30:B33)</f>
        <v>6208.19</v>
      </c>
      <c r="C29" s="36">
        <f>SUBTOTAL(9,C30:C33)</f>
        <v>17123</v>
      </c>
      <c r="D29" s="36">
        <f>SUBTOTAL(9,D30:D33)</f>
        <v>6005.8600000000006</v>
      </c>
      <c r="E29" s="37">
        <f t="shared" si="3"/>
        <v>0.96740918045356228</v>
      </c>
      <c r="F29" s="37">
        <f t="shared" si="4"/>
        <v>0.35074811656835836</v>
      </c>
    </row>
    <row r="30" spans="1:6" x14ac:dyDescent="0.3">
      <c r="A30" s="38" t="s">
        <v>47</v>
      </c>
      <c r="B30" s="39">
        <v>930.95</v>
      </c>
      <c r="C30" s="39">
        <v>5120</v>
      </c>
      <c r="D30" s="39">
        <v>1786.47</v>
      </c>
      <c r="E30" s="40">
        <f t="shared" si="3"/>
        <v>1.9189752403458831</v>
      </c>
      <c r="F30" s="40">
        <f t="shared" si="4"/>
        <v>0.34891992187499998</v>
      </c>
    </row>
    <row r="31" spans="1:6" x14ac:dyDescent="0.3">
      <c r="A31" s="38" t="s">
        <v>48</v>
      </c>
      <c r="B31" s="39">
        <v>4487.24</v>
      </c>
      <c r="C31" s="39">
        <v>10348</v>
      </c>
      <c r="D31" s="39">
        <v>3552.33</v>
      </c>
      <c r="E31" s="40">
        <f t="shared" si="3"/>
        <v>0.79165143830060347</v>
      </c>
      <c r="F31" s="40">
        <f t="shared" si="4"/>
        <v>0.34328662543486665</v>
      </c>
    </row>
    <row r="32" spans="1:6" x14ac:dyDescent="0.3">
      <c r="A32" s="38" t="s">
        <v>49</v>
      </c>
      <c r="B32" s="39">
        <v>790</v>
      </c>
      <c r="C32" s="39">
        <v>1257</v>
      </c>
      <c r="D32" s="39">
        <v>278.56</v>
      </c>
      <c r="E32" s="40">
        <f t="shared" si="3"/>
        <v>0.35260759493670885</v>
      </c>
      <c r="F32" s="40">
        <f t="shared" si="4"/>
        <v>0.22160700079554496</v>
      </c>
    </row>
    <row r="33" spans="1:6" x14ac:dyDescent="0.3">
      <c r="A33" s="38" t="s">
        <v>50</v>
      </c>
      <c r="B33" s="39">
        <v>0</v>
      </c>
      <c r="C33" s="39">
        <v>398</v>
      </c>
      <c r="D33" s="39">
        <v>388.5</v>
      </c>
      <c r="E33" s="40" t="str">
        <f t="shared" si="3"/>
        <v>-</v>
      </c>
      <c r="F33" s="40">
        <f t="shared" si="4"/>
        <v>0.97613065326633164</v>
      </c>
    </row>
    <row r="34" spans="1:6" x14ac:dyDescent="0.3">
      <c r="A34" s="35" t="s">
        <v>51</v>
      </c>
      <c r="B34" s="36">
        <f>SUBTOTAL(9,B35:B40)</f>
        <v>4502.93</v>
      </c>
      <c r="C34" s="36">
        <f>SUBTOTAL(9,C35:C40)</f>
        <v>16992</v>
      </c>
      <c r="D34" s="36">
        <f>SUBTOTAL(9,D35:D40)</f>
        <v>6171.5</v>
      </c>
      <c r="E34" s="37">
        <f>IF(B34&lt;&gt;0,D34/B34,"-")</f>
        <v>1.3705520627680199</v>
      </c>
      <c r="F34" s="37">
        <f t="shared" si="4"/>
        <v>0.363200329566855</v>
      </c>
    </row>
    <row r="35" spans="1:6" x14ac:dyDescent="0.3">
      <c r="A35" s="38" t="s">
        <v>52</v>
      </c>
      <c r="B35" s="39">
        <v>2634.2</v>
      </c>
      <c r="C35" s="39">
        <v>5050</v>
      </c>
      <c r="D35" s="39">
        <v>2805.89</v>
      </c>
      <c r="E35" s="40">
        <f t="shared" si="3"/>
        <v>1.0651772834257081</v>
      </c>
      <c r="F35" s="40">
        <f>IF(C35&lt;&gt;0,D35/C35,"-")</f>
        <v>0.55562178217821778</v>
      </c>
    </row>
    <row r="36" spans="1:6" x14ac:dyDescent="0.3">
      <c r="A36" s="38" t="s">
        <v>53</v>
      </c>
      <c r="B36" s="39">
        <v>0</v>
      </c>
      <c r="C36" s="39">
        <v>133</v>
      </c>
      <c r="D36" s="39">
        <v>82.14</v>
      </c>
      <c r="E36" s="40" t="str">
        <f t="shared" si="3"/>
        <v>-</v>
      </c>
      <c r="F36" s="40">
        <f t="shared" si="4"/>
        <v>0.61759398496240603</v>
      </c>
    </row>
    <row r="37" spans="1:6" x14ac:dyDescent="0.3">
      <c r="A37" s="38" t="s">
        <v>54</v>
      </c>
      <c r="B37" s="39">
        <v>1312.14</v>
      </c>
      <c r="C37" s="39">
        <v>8424</v>
      </c>
      <c r="D37" s="39">
        <v>1709.49</v>
      </c>
      <c r="E37" s="40">
        <f t="shared" si="3"/>
        <v>1.3028259179660706</v>
      </c>
      <c r="F37" s="40">
        <f t="shared" si="4"/>
        <v>0.20293091168091168</v>
      </c>
    </row>
    <row r="38" spans="1:6" x14ac:dyDescent="0.3">
      <c r="A38" s="38" t="s">
        <v>55</v>
      </c>
      <c r="B38" s="39">
        <v>0</v>
      </c>
      <c r="C38" s="39">
        <v>133</v>
      </c>
      <c r="D38" s="39">
        <v>0</v>
      </c>
      <c r="E38" s="40" t="str">
        <f t="shared" si="3"/>
        <v>-</v>
      </c>
      <c r="F38" s="40">
        <f t="shared" si="4"/>
        <v>0</v>
      </c>
    </row>
    <row r="39" spans="1:6" x14ac:dyDescent="0.3">
      <c r="A39" s="38" t="s">
        <v>56</v>
      </c>
      <c r="B39" s="39">
        <v>556.59</v>
      </c>
      <c r="C39" s="39">
        <v>3119</v>
      </c>
      <c r="D39" s="39">
        <v>1573.98</v>
      </c>
      <c r="E39" s="40">
        <f t="shared" si="3"/>
        <v>2.8278984530803641</v>
      </c>
      <c r="F39" s="40">
        <f t="shared" si="4"/>
        <v>0.50464251362616219</v>
      </c>
    </row>
    <row r="40" spans="1:6" x14ac:dyDescent="0.3">
      <c r="A40" s="38" t="s">
        <v>57</v>
      </c>
      <c r="B40" s="39">
        <v>0</v>
      </c>
      <c r="C40" s="39">
        <v>133</v>
      </c>
      <c r="D40" s="39">
        <v>0</v>
      </c>
      <c r="E40" s="40" t="str">
        <f t="shared" si="3"/>
        <v>-</v>
      </c>
      <c r="F40" s="40">
        <f t="shared" si="4"/>
        <v>0</v>
      </c>
    </row>
    <row r="41" spans="1:6" x14ac:dyDescent="0.3">
      <c r="A41" s="35" t="s">
        <v>58</v>
      </c>
      <c r="B41" s="36">
        <f>SUBTOTAL(9,B42:B50)</f>
        <v>22814.28</v>
      </c>
      <c r="C41" s="36">
        <f>SUBTOTAL(9,C42:C50)</f>
        <v>97297.81</v>
      </c>
      <c r="D41" s="36">
        <f>SUBTOTAL(9,D42:D50)</f>
        <v>38004.839999999997</v>
      </c>
      <c r="E41" s="37">
        <f t="shared" si="3"/>
        <v>1.6658356082243226</v>
      </c>
      <c r="F41" s="37">
        <f t="shared" si="4"/>
        <v>0.39060324173791783</v>
      </c>
    </row>
    <row r="42" spans="1:6" x14ac:dyDescent="0.3">
      <c r="A42" s="38" t="s">
        <v>59</v>
      </c>
      <c r="B42" s="39">
        <v>2328.1799999999998</v>
      </c>
      <c r="C42" s="39">
        <v>5669</v>
      </c>
      <c r="D42" s="39">
        <v>2516</v>
      </c>
      <c r="E42" s="40">
        <f t="shared" si="3"/>
        <v>1.0806724565969985</v>
      </c>
      <c r="F42" s="40">
        <f t="shared" si="4"/>
        <v>0.44381725171988007</v>
      </c>
    </row>
    <row r="43" spans="1:6" x14ac:dyDescent="0.3">
      <c r="A43" s="38" t="s">
        <v>60</v>
      </c>
      <c r="B43" s="39">
        <v>2373.4499999999998</v>
      </c>
      <c r="C43" s="39">
        <v>7007</v>
      </c>
      <c r="D43" s="39">
        <v>2762.29</v>
      </c>
      <c r="E43" s="40">
        <f t="shared" si="3"/>
        <v>1.1638290252585899</v>
      </c>
      <c r="F43" s="40">
        <f t="shared" si="4"/>
        <v>0.39421863850435279</v>
      </c>
    </row>
    <row r="44" spans="1:6" x14ac:dyDescent="0.3">
      <c r="A44" s="38" t="s">
        <v>61</v>
      </c>
      <c r="B44" s="39">
        <v>103.05</v>
      </c>
      <c r="C44" s="39">
        <v>3879</v>
      </c>
      <c r="D44" s="39">
        <v>768.9</v>
      </c>
      <c r="E44" s="40">
        <f t="shared" si="3"/>
        <v>7.4614264919941773</v>
      </c>
      <c r="F44" s="40">
        <f t="shared" si="4"/>
        <v>0.19822119102861563</v>
      </c>
    </row>
    <row r="45" spans="1:6" x14ac:dyDescent="0.3">
      <c r="A45" s="38" t="s">
        <v>62</v>
      </c>
      <c r="B45" s="39">
        <v>1913.9</v>
      </c>
      <c r="C45" s="39">
        <v>9146</v>
      </c>
      <c r="D45" s="39">
        <v>1889.47</v>
      </c>
      <c r="E45" s="40">
        <f t="shared" si="3"/>
        <v>0.98723548774753123</v>
      </c>
      <c r="F45" s="40">
        <f t="shared" si="4"/>
        <v>0.20658976601793133</v>
      </c>
    </row>
    <row r="46" spans="1:6" x14ac:dyDescent="0.3">
      <c r="A46" s="38" t="s">
        <v>63</v>
      </c>
      <c r="B46" s="39">
        <v>770.31</v>
      </c>
      <c r="C46" s="39">
        <v>1798</v>
      </c>
      <c r="D46" s="39">
        <v>766.21</v>
      </c>
      <c r="E46" s="40">
        <f t="shared" si="3"/>
        <v>0.99467746751307928</v>
      </c>
      <c r="F46" s="40">
        <f t="shared" si="4"/>
        <v>0.42614571746384872</v>
      </c>
    </row>
    <row r="47" spans="1:6" x14ac:dyDescent="0.3">
      <c r="A47" s="38" t="s">
        <v>64</v>
      </c>
      <c r="B47" s="39">
        <v>3069</v>
      </c>
      <c r="C47" s="39">
        <v>3069</v>
      </c>
      <c r="D47" s="39">
        <v>4078</v>
      </c>
      <c r="E47" s="40">
        <f t="shared" si="3"/>
        <v>1.328771586836103</v>
      </c>
      <c r="F47" s="40">
        <f t="shared" si="4"/>
        <v>1.328771586836103</v>
      </c>
    </row>
    <row r="48" spans="1:6" x14ac:dyDescent="0.3">
      <c r="A48" s="38" t="s">
        <v>65</v>
      </c>
      <c r="B48" s="39">
        <v>10654.8</v>
      </c>
      <c r="C48" s="39">
        <v>41795.81</v>
      </c>
      <c r="D48" s="39">
        <v>22846.91</v>
      </c>
      <c r="E48" s="40">
        <f t="shared" si="3"/>
        <v>2.1442833277020688</v>
      </c>
      <c r="F48" s="40">
        <f t="shared" si="4"/>
        <v>0.54663158819029944</v>
      </c>
    </row>
    <row r="49" spans="1:6" x14ac:dyDescent="0.3">
      <c r="A49" s="38" t="s">
        <v>66</v>
      </c>
      <c r="B49" s="39">
        <v>1364.09</v>
      </c>
      <c r="C49" s="39">
        <v>13478</v>
      </c>
      <c r="D49" s="39">
        <v>2279.46</v>
      </c>
      <c r="E49" s="40">
        <f t="shared" si="3"/>
        <v>1.6710480979993989</v>
      </c>
      <c r="F49" s="40">
        <f t="shared" si="4"/>
        <v>0.16912449918385516</v>
      </c>
    </row>
    <row r="50" spans="1:6" x14ac:dyDescent="0.3">
      <c r="A50" s="38" t="s">
        <v>67</v>
      </c>
      <c r="B50" s="39">
        <v>237.5</v>
      </c>
      <c r="C50" s="39">
        <v>11456</v>
      </c>
      <c r="D50" s="39">
        <v>97.6</v>
      </c>
      <c r="E50" s="40">
        <f t="shared" si="3"/>
        <v>0.41094736842105262</v>
      </c>
      <c r="F50" s="40">
        <f t="shared" si="4"/>
        <v>8.519553072625698E-3</v>
      </c>
    </row>
    <row r="51" spans="1:6" x14ac:dyDescent="0.3">
      <c r="A51" s="35" t="s">
        <v>68</v>
      </c>
      <c r="B51" s="36">
        <f>SUBTOTAL(9,B52:B52)</f>
        <v>2237.6999999999998</v>
      </c>
      <c r="C51" s="36">
        <f>SUBTOTAL(9,C52:C52)</f>
        <v>10044</v>
      </c>
      <c r="D51" s="36">
        <f>SUBTOTAL(9,D52:D52)</f>
        <v>1776.97</v>
      </c>
      <c r="E51" s="37">
        <f t="shared" ref="E51:E74" si="5">IF(B51&lt;&gt;0,D51/B51,"-")</f>
        <v>0.7941055548107433</v>
      </c>
      <c r="F51" s="37">
        <f t="shared" ref="F51:F75" si="6">IF(C51&lt;&gt;0,D51/C51,"-")</f>
        <v>0.17691855834328954</v>
      </c>
    </row>
    <row r="52" spans="1:6" x14ac:dyDescent="0.3">
      <c r="A52" s="38" t="s">
        <v>69</v>
      </c>
      <c r="B52" s="39">
        <v>2237.6999999999998</v>
      </c>
      <c r="C52" s="39">
        <v>10044</v>
      </c>
      <c r="D52" s="39">
        <v>1776.97</v>
      </c>
      <c r="E52" s="40">
        <f t="shared" si="5"/>
        <v>0.7941055548107433</v>
      </c>
      <c r="F52" s="40">
        <f t="shared" si="6"/>
        <v>0.17691855834328954</v>
      </c>
    </row>
    <row r="53" spans="1:6" x14ac:dyDescent="0.3">
      <c r="A53" s="35" t="s">
        <v>70</v>
      </c>
      <c r="B53" s="36">
        <f>SUBTOTAL(9,B54:B58)</f>
        <v>413.27</v>
      </c>
      <c r="C53" s="36">
        <f>SUBTOTAL(9,C54:C58)</f>
        <v>1749.33</v>
      </c>
      <c r="D53" s="36">
        <f>SUBTOTAL(9,D54:D58)</f>
        <v>673.27</v>
      </c>
      <c r="E53" s="37">
        <f t="shared" si="5"/>
        <v>1.6291286568103178</v>
      </c>
      <c r="F53" s="37">
        <f t="shared" si="6"/>
        <v>0.38487306568800628</v>
      </c>
    </row>
    <row r="54" spans="1:6" x14ac:dyDescent="0.3">
      <c r="A54" s="38" t="s">
        <v>71</v>
      </c>
      <c r="B54" s="39">
        <v>0</v>
      </c>
      <c r="C54" s="39">
        <v>133</v>
      </c>
      <c r="D54" s="39">
        <v>0</v>
      </c>
      <c r="E54" s="40" t="str">
        <f t="shared" si="5"/>
        <v>-</v>
      </c>
      <c r="F54" s="40">
        <f t="shared" si="6"/>
        <v>0</v>
      </c>
    </row>
    <row r="55" spans="1:6" x14ac:dyDescent="0.3">
      <c r="A55" s="38" t="s">
        <v>72</v>
      </c>
      <c r="B55" s="39">
        <v>313.27</v>
      </c>
      <c r="C55" s="39">
        <v>864</v>
      </c>
      <c r="D55" s="39">
        <v>568.27</v>
      </c>
      <c r="E55" s="40">
        <f t="shared" si="5"/>
        <v>1.813994318000447</v>
      </c>
      <c r="F55" s="40">
        <f t="shared" si="6"/>
        <v>0.65771990740740738</v>
      </c>
    </row>
    <row r="56" spans="1:6" x14ac:dyDescent="0.3">
      <c r="A56" s="38" t="s">
        <v>73</v>
      </c>
      <c r="B56" s="39">
        <v>0</v>
      </c>
      <c r="C56" s="39">
        <v>199</v>
      </c>
      <c r="D56" s="39">
        <v>0</v>
      </c>
      <c r="E56" s="40" t="str">
        <f t="shared" si="5"/>
        <v>-</v>
      </c>
      <c r="F56" s="40">
        <f t="shared" si="6"/>
        <v>0</v>
      </c>
    </row>
    <row r="57" spans="1:6" x14ac:dyDescent="0.3">
      <c r="A57" s="38" t="s">
        <v>74</v>
      </c>
      <c r="B57" s="39">
        <v>0</v>
      </c>
      <c r="C57" s="39">
        <v>125</v>
      </c>
      <c r="D57" s="39">
        <v>0</v>
      </c>
      <c r="E57" s="40" t="str">
        <f t="shared" si="5"/>
        <v>-</v>
      </c>
      <c r="F57" s="40">
        <f t="shared" si="6"/>
        <v>0</v>
      </c>
    </row>
    <row r="58" spans="1:6" x14ac:dyDescent="0.3">
      <c r="A58" s="38" t="s">
        <v>75</v>
      </c>
      <c r="B58" s="39">
        <v>100</v>
      </c>
      <c r="C58" s="39">
        <v>428.33</v>
      </c>
      <c r="D58" s="39">
        <v>105</v>
      </c>
      <c r="E58" s="40">
        <f t="shared" si="5"/>
        <v>1.05</v>
      </c>
      <c r="F58" s="40">
        <f t="shared" si="6"/>
        <v>0.24513809445987908</v>
      </c>
    </row>
    <row r="59" spans="1:6" x14ac:dyDescent="0.3">
      <c r="A59" s="32" t="s">
        <v>76</v>
      </c>
      <c r="B59" s="33">
        <f>SUBTOTAL(9,B61:B63)</f>
        <v>481.85</v>
      </c>
      <c r="C59" s="33">
        <f>SUBTOTAL(9,C61:C63)</f>
        <v>1162</v>
      </c>
      <c r="D59" s="33">
        <f>SUBTOTAL(9,D61:D63)</f>
        <v>538.13</v>
      </c>
      <c r="E59" s="34">
        <f t="shared" si="5"/>
        <v>1.1167998339732281</v>
      </c>
      <c r="F59" s="34">
        <f t="shared" si="6"/>
        <v>0.46310671256454389</v>
      </c>
    </row>
    <row r="60" spans="1:6" x14ac:dyDescent="0.3">
      <c r="A60" s="35" t="s">
        <v>77</v>
      </c>
      <c r="B60" s="36">
        <f>SUBTOTAL(9,B61:B63)</f>
        <v>481.85</v>
      </c>
      <c r="C60" s="36">
        <f>SUBTOTAL(9,C61:C63)</f>
        <v>1162</v>
      </c>
      <c r="D60" s="36">
        <f>SUBTOTAL(9,D61:D63)</f>
        <v>538.13</v>
      </c>
      <c r="E60" s="37">
        <f t="shared" si="5"/>
        <v>1.1167998339732281</v>
      </c>
      <c r="F60" s="37">
        <f t="shared" si="6"/>
        <v>0.46310671256454389</v>
      </c>
    </row>
    <row r="61" spans="1:6" x14ac:dyDescent="0.3">
      <c r="A61" s="38" t="s">
        <v>78</v>
      </c>
      <c r="B61" s="39">
        <v>374.91</v>
      </c>
      <c r="C61" s="39">
        <v>929</v>
      </c>
      <c r="D61" s="39">
        <v>406.61</v>
      </c>
      <c r="E61" s="40">
        <f t="shared" si="5"/>
        <v>1.0845536262036222</v>
      </c>
      <c r="F61" s="40">
        <f t="shared" si="6"/>
        <v>0.43768568353067816</v>
      </c>
    </row>
    <row r="62" spans="1:6" x14ac:dyDescent="0.3">
      <c r="A62" s="38" t="s">
        <v>79</v>
      </c>
      <c r="B62" s="39">
        <v>26.06</v>
      </c>
      <c r="C62" s="39">
        <v>100</v>
      </c>
      <c r="D62" s="39">
        <v>2.12</v>
      </c>
      <c r="E62" s="40">
        <f t="shared" si="5"/>
        <v>8.1350729086722959E-2</v>
      </c>
      <c r="F62" s="40">
        <f t="shared" si="6"/>
        <v>2.12E-2</v>
      </c>
    </row>
    <row r="63" spans="1:6" x14ac:dyDescent="0.3">
      <c r="A63" s="38" t="s">
        <v>80</v>
      </c>
      <c r="B63" s="39">
        <v>80.88</v>
      </c>
      <c r="C63" s="39">
        <v>133</v>
      </c>
      <c r="D63" s="39">
        <v>129.4</v>
      </c>
      <c r="E63" s="40">
        <f t="shared" si="5"/>
        <v>1.599901088031652</v>
      </c>
      <c r="F63" s="40">
        <f t="shared" si="6"/>
        <v>0.97293233082706776</v>
      </c>
    </row>
    <row r="64" spans="1:6" x14ac:dyDescent="0.3">
      <c r="A64" s="32" t="s">
        <v>81</v>
      </c>
      <c r="B64" s="33">
        <f>SUBTOTAL(9,B66:B66)</f>
        <v>0</v>
      </c>
      <c r="C64" s="33">
        <f t="shared" ref="C64:D64" si="7">SUBTOTAL(9,C66:C66)</f>
        <v>900</v>
      </c>
      <c r="D64" s="33">
        <f t="shared" si="7"/>
        <v>0</v>
      </c>
      <c r="E64" s="34" t="str">
        <f t="shared" si="5"/>
        <v>-</v>
      </c>
      <c r="F64" s="34">
        <f t="shared" si="6"/>
        <v>0</v>
      </c>
    </row>
    <row r="65" spans="1:6" x14ac:dyDescent="0.3">
      <c r="A65" s="35" t="s">
        <v>82</v>
      </c>
      <c r="B65" s="36">
        <f>SUBTOTAL(9,B66:B66)</f>
        <v>0</v>
      </c>
      <c r="C65" s="36">
        <f t="shared" ref="C65:D65" si="8">SUBTOTAL(9,C66:C66)</f>
        <v>900</v>
      </c>
      <c r="D65" s="36">
        <f t="shared" si="8"/>
        <v>0</v>
      </c>
      <c r="E65" s="37" t="str">
        <f t="shared" si="5"/>
        <v>-</v>
      </c>
      <c r="F65" s="37">
        <f t="shared" si="6"/>
        <v>0</v>
      </c>
    </row>
    <row r="66" spans="1:6" x14ac:dyDescent="0.3">
      <c r="A66" s="38" t="s">
        <v>83</v>
      </c>
      <c r="B66" s="39">
        <v>0</v>
      </c>
      <c r="C66" s="39">
        <v>900</v>
      </c>
      <c r="D66" s="39">
        <v>0</v>
      </c>
      <c r="E66" s="40" t="str">
        <f t="shared" si="5"/>
        <v>-</v>
      </c>
      <c r="F66" s="40">
        <f t="shared" si="6"/>
        <v>0</v>
      </c>
    </row>
    <row r="67" spans="1:6" x14ac:dyDescent="0.3">
      <c r="A67" s="29" t="s">
        <v>16</v>
      </c>
      <c r="B67" s="30">
        <f>SUBTOTAL(9,B70:B74)</f>
        <v>2109.48</v>
      </c>
      <c r="C67" s="30">
        <f>SUBTOTAL(9,C70:C74)</f>
        <v>9259</v>
      </c>
      <c r="D67" s="30">
        <f>SUBTOTAL(9,D70:D74)</f>
        <v>5476.49</v>
      </c>
      <c r="E67" s="31">
        <f t="shared" si="5"/>
        <v>2.5961326962094922</v>
      </c>
      <c r="F67" s="31">
        <f t="shared" si="6"/>
        <v>0.59147748136947831</v>
      </c>
    </row>
    <row r="68" spans="1:6" x14ac:dyDescent="0.3">
      <c r="A68" s="32" t="s">
        <v>84</v>
      </c>
      <c r="B68" s="33">
        <f>SUBTOTAL(9,B70:B74)</f>
        <v>2109.48</v>
      </c>
      <c r="C68" s="33">
        <f>SUBTOTAL(9,C70:C74)</f>
        <v>9259</v>
      </c>
      <c r="D68" s="33">
        <f>SUBTOTAL(9,D70:D74)</f>
        <v>5476.49</v>
      </c>
      <c r="E68" s="34">
        <f t="shared" si="5"/>
        <v>2.5961326962094922</v>
      </c>
      <c r="F68" s="34">
        <f t="shared" si="6"/>
        <v>0.59147748136947831</v>
      </c>
    </row>
    <row r="69" spans="1:6" x14ac:dyDescent="0.3">
      <c r="A69" s="35" t="s">
        <v>85</v>
      </c>
      <c r="B69" s="36">
        <f>SUBTOTAL(9,B70:B70)</f>
        <v>1529.5</v>
      </c>
      <c r="C69" s="36">
        <f>SUBTOTAL(9,C70:C70)</f>
        <v>5259</v>
      </c>
      <c r="D69" s="36">
        <f>SUBTOTAL(9,D70:D70)</f>
        <v>5076.6000000000004</v>
      </c>
      <c r="E69" s="37">
        <f t="shared" si="5"/>
        <v>3.3191238966982675</v>
      </c>
      <c r="F69" s="37">
        <f t="shared" si="6"/>
        <v>0.96531660011409015</v>
      </c>
    </row>
    <row r="70" spans="1:6" x14ac:dyDescent="0.3">
      <c r="A70" s="38" t="s">
        <v>86</v>
      </c>
      <c r="B70" s="39">
        <v>1529.5</v>
      </c>
      <c r="C70" s="39">
        <v>5259</v>
      </c>
      <c r="D70" s="39">
        <v>5076.6000000000004</v>
      </c>
      <c r="E70" s="40">
        <f t="shared" si="5"/>
        <v>3.3191238966982675</v>
      </c>
      <c r="F70" s="40">
        <f t="shared" si="6"/>
        <v>0.96531660011409015</v>
      </c>
    </row>
    <row r="71" spans="1:6" x14ac:dyDescent="0.3">
      <c r="A71" s="35" t="s">
        <v>87</v>
      </c>
      <c r="B71" s="36">
        <f>SUBTOTAL(9,B72:B72)</f>
        <v>579.98</v>
      </c>
      <c r="C71" s="36">
        <f>SUBTOTAL(9,C72:C72)</f>
        <v>3500</v>
      </c>
      <c r="D71" s="36">
        <f>SUBTOTAL(9,D72:D72)</f>
        <v>64.900000000000006</v>
      </c>
      <c r="E71" s="37">
        <f t="shared" si="5"/>
        <v>0.11190041035897791</v>
      </c>
      <c r="F71" s="37">
        <f t="shared" si="6"/>
        <v>1.8542857142857146E-2</v>
      </c>
    </row>
    <row r="72" spans="1:6" x14ac:dyDescent="0.3">
      <c r="A72" s="38" t="s">
        <v>88</v>
      </c>
      <c r="B72" s="39">
        <v>579.98</v>
      </c>
      <c r="C72" s="39">
        <v>3500</v>
      </c>
      <c r="D72" s="39">
        <v>64.900000000000006</v>
      </c>
      <c r="E72" s="40">
        <f t="shared" si="5"/>
        <v>0.11190041035897791</v>
      </c>
      <c r="F72" s="40">
        <f t="shared" si="6"/>
        <v>1.8542857142857146E-2</v>
      </c>
    </row>
    <row r="73" spans="1:6" x14ac:dyDescent="0.3">
      <c r="A73" s="35" t="s">
        <v>89</v>
      </c>
      <c r="B73" s="36">
        <f>SUBTOTAL(9,B74:B74)</f>
        <v>0</v>
      </c>
      <c r="C73" s="36">
        <f>SUBTOTAL(9,C74:C74)</f>
        <v>500</v>
      </c>
      <c r="D73" s="36">
        <f>SUBTOTAL(9,D74:D74)</f>
        <v>334.99</v>
      </c>
      <c r="E73" s="37" t="str">
        <f>IF(B73&lt;&gt;0,D73/B73,"-")</f>
        <v>-</v>
      </c>
      <c r="F73" s="37">
        <f>IF(C73&lt;&gt;0,D73/C73,"-")</f>
        <v>0.66998000000000002</v>
      </c>
    </row>
    <row r="74" spans="1:6" x14ac:dyDescent="0.3">
      <c r="A74" s="38" t="s">
        <v>90</v>
      </c>
      <c r="B74" s="39">
        <v>0</v>
      </c>
      <c r="C74" s="39">
        <v>500</v>
      </c>
      <c r="D74" s="39">
        <v>334.99</v>
      </c>
      <c r="E74" s="40" t="str">
        <f t="shared" si="5"/>
        <v>-</v>
      </c>
      <c r="F74" s="40">
        <f t="shared" si="6"/>
        <v>0.66998000000000002</v>
      </c>
    </row>
    <row r="75" spans="1:6" ht="20.100000000000001" customHeight="1" x14ac:dyDescent="0.3">
      <c r="A75" s="25" t="s">
        <v>35</v>
      </c>
      <c r="B75" s="26">
        <f>SUM(B19+B67)</f>
        <v>292372.18000000005</v>
      </c>
      <c r="C75" s="26">
        <f t="shared" ref="C75:D75" si="9">SUM(C19+C67)</f>
        <v>717988.74000000011</v>
      </c>
      <c r="D75" s="26">
        <f t="shared" si="9"/>
        <v>346998.71999999991</v>
      </c>
      <c r="E75" s="27">
        <f>IF(B75&lt;&gt;0,D75/B75,"-")</f>
        <v>1.1868390487768017</v>
      </c>
      <c r="F75" s="27">
        <f t="shared" si="6"/>
        <v>0.4832927045624697</v>
      </c>
    </row>
    <row r="76" spans="1:6" x14ac:dyDescent="0.3">
      <c r="E76" s="11"/>
      <c r="F76" s="11"/>
    </row>
    <row r="77" spans="1:6" x14ac:dyDescent="0.3">
      <c r="C77" s="24"/>
    </row>
    <row r="82" spans="1:6" s="6" customFormat="1" ht="24.9" customHeight="1" x14ac:dyDescent="0.35">
      <c r="A82" s="68" t="s">
        <v>91</v>
      </c>
      <c r="B82" s="68"/>
      <c r="C82" s="68"/>
      <c r="D82" s="68"/>
      <c r="E82" s="68"/>
      <c r="F82" s="68"/>
    </row>
    <row r="83" spans="1:6" s="7" customFormat="1" ht="24.9" customHeight="1" x14ac:dyDescent="0.3">
      <c r="A83" s="8" t="s">
        <v>29</v>
      </c>
      <c r="B83" s="9"/>
      <c r="C83" s="9"/>
      <c r="D83" s="9"/>
      <c r="E83" s="9"/>
      <c r="F83" s="9"/>
    </row>
    <row r="84" spans="1:6" ht="57.6" customHeight="1" x14ac:dyDescent="0.3">
      <c r="A84" s="10" t="s">
        <v>30</v>
      </c>
      <c r="B84" s="10" t="s">
        <v>31</v>
      </c>
      <c r="C84" s="10" t="s">
        <v>7</v>
      </c>
      <c r="D84" s="10" t="s">
        <v>32</v>
      </c>
      <c r="E84" s="10" t="s">
        <v>33</v>
      </c>
      <c r="F84" s="10" t="s">
        <v>34</v>
      </c>
    </row>
    <row r="85" spans="1:6" s="11" customFormat="1" ht="15.9" customHeight="1" x14ac:dyDescent="0.3">
      <c r="A85" s="29" t="s">
        <v>92</v>
      </c>
      <c r="B85" s="30">
        <f>SUBTOTAL(9,B86:B86)</f>
        <v>265636.49</v>
      </c>
      <c r="C85" s="30">
        <f>SUBTOTAL(9,C86:C86)</f>
        <v>660151</v>
      </c>
      <c r="D85" s="30">
        <f>SUBTOTAL(9,D86:D86)</f>
        <v>316118.96000000002</v>
      </c>
      <c r="E85" s="31">
        <f t="shared" ref="E85:E90" si="10">IF(B85&lt;&gt;0,D85/B85,"-")</f>
        <v>1.1900434311566157</v>
      </c>
      <c r="F85" s="31">
        <f t="shared" ref="F85:F91" si="11">IF(C85&lt;&gt;0,D85/C85,"-")</f>
        <v>0.4788585641769838</v>
      </c>
    </row>
    <row r="86" spans="1:6" s="11" customFormat="1" ht="15.9" customHeight="1" x14ac:dyDescent="0.3">
      <c r="A86" s="38" t="s">
        <v>93</v>
      </c>
      <c r="B86" s="39">
        <v>265636.49</v>
      </c>
      <c r="C86" s="39">
        <v>660151</v>
      </c>
      <c r="D86" s="39">
        <v>316118.96000000002</v>
      </c>
      <c r="E86" s="40">
        <f t="shared" si="10"/>
        <v>1.1900434311566157</v>
      </c>
      <c r="F86" s="40">
        <f t="shared" si="11"/>
        <v>0.4788585641769838</v>
      </c>
    </row>
    <row r="87" spans="1:6" s="11" customFormat="1" ht="15.9" customHeight="1" x14ac:dyDescent="0.3">
      <c r="A87" s="29" t="s">
        <v>94</v>
      </c>
      <c r="B87" s="30">
        <f>SUBTOTAL(9,B88:B88)</f>
        <v>11267.58</v>
      </c>
      <c r="C87" s="30">
        <f>SUBTOTAL(9,C88:C88)</f>
        <v>33187.340000000011</v>
      </c>
      <c r="D87" s="30">
        <f>SUBTOTAL(9,D88:D88)</f>
        <v>23287.69</v>
      </c>
      <c r="E87" s="31">
        <f t="shared" si="10"/>
        <v>2.066787189440856</v>
      </c>
      <c r="F87" s="31">
        <f t="shared" si="11"/>
        <v>0.70170402328116654</v>
      </c>
    </row>
    <row r="88" spans="1:6" s="11" customFormat="1" ht="15.9" customHeight="1" x14ac:dyDescent="0.3">
      <c r="A88" s="38" t="s">
        <v>95</v>
      </c>
      <c r="B88" s="39">
        <v>11267.58</v>
      </c>
      <c r="C88" s="39">
        <v>33187.340000000011</v>
      </c>
      <c r="D88" s="39">
        <v>23287.69</v>
      </c>
      <c r="E88" s="40">
        <f t="shared" si="10"/>
        <v>2.066787189440856</v>
      </c>
      <c r="F88" s="40">
        <f t="shared" si="11"/>
        <v>0.70170402328116654</v>
      </c>
    </row>
    <row r="89" spans="1:6" ht="20.100000000000001" customHeight="1" x14ac:dyDescent="0.3">
      <c r="A89" s="29" t="s">
        <v>96</v>
      </c>
      <c r="B89" s="30">
        <f>SUBTOTAL(9,B90:B90)</f>
        <v>7735</v>
      </c>
      <c r="C89" s="30">
        <f>SUBTOTAL(9,C90:C90)</f>
        <v>24650.400000000001</v>
      </c>
      <c r="D89" s="30">
        <f>SUBTOTAL(9,D90:D90)</f>
        <v>7595</v>
      </c>
      <c r="E89" s="31">
        <f t="shared" si="10"/>
        <v>0.98190045248868774</v>
      </c>
      <c r="F89" s="31">
        <f t="shared" si="11"/>
        <v>0.30810859052997108</v>
      </c>
    </row>
    <row r="90" spans="1:6" x14ac:dyDescent="0.3">
      <c r="A90" s="38" t="s">
        <v>97</v>
      </c>
      <c r="B90" s="39">
        <v>7735</v>
      </c>
      <c r="C90" s="39">
        <v>24650.400000000001</v>
      </c>
      <c r="D90" s="39">
        <v>7595</v>
      </c>
      <c r="E90" s="40">
        <f t="shared" si="10"/>
        <v>0.98190045248868774</v>
      </c>
      <c r="F90" s="40">
        <f t="shared" si="11"/>
        <v>0.30810859052997108</v>
      </c>
    </row>
    <row r="91" spans="1:6" ht="15.6" x14ac:dyDescent="0.3">
      <c r="A91" s="25" t="s">
        <v>35</v>
      </c>
      <c r="B91" s="26">
        <f>IFERROR(SUBTOTAL(9,B86:B90),0)</f>
        <v>284639.07</v>
      </c>
      <c r="C91" s="26">
        <f>IFERROR(SUBTOTAL(9,C86:C90),0)</f>
        <v>717988.74</v>
      </c>
      <c r="D91" s="26">
        <f>IFERROR(SUBTOTAL(9,D86:D90),0)</f>
        <v>347001.65</v>
      </c>
      <c r="E91" s="27">
        <f>IF(B91&lt;&gt;0,D91/B91,"-")</f>
        <v>1.2190935348404561</v>
      </c>
      <c r="F91" s="27">
        <f t="shared" si="11"/>
        <v>0.48329678540641186</v>
      </c>
    </row>
    <row r="92" spans="1:6" s="7" customFormat="1" ht="24.9" customHeight="1" x14ac:dyDescent="0.3">
      <c r="A92" s="8" t="s">
        <v>36</v>
      </c>
      <c r="B92" s="9"/>
      <c r="C92" s="9"/>
      <c r="D92" s="9"/>
      <c r="E92" s="9"/>
      <c r="F92" s="9"/>
    </row>
    <row r="93" spans="1:6" ht="57.6" customHeight="1" x14ac:dyDescent="0.3">
      <c r="A93" s="28" t="s">
        <v>30</v>
      </c>
      <c r="B93" s="10" t="s">
        <v>31</v>
      </c>
      <c r="C93" s="10" t="s">
        <v>7</v>
      </c>
      <c r="D93" s="10" t="s">
        <v>32</v>
      </c>
      <c r="E93" s="10" t="s">
        <v>33</v>
      </c>
      <c r="F93" s="10" t="s">
        <v>34</v>
      </c>
    </row>
    <row r="94" spans="1:6" s="11" customFormat="1" ht="15.9" customHeight="1" x14ac:dyDescent="0.3">
      <c r="A94" s="12" t="s">
        <v>11</v>
      </c>
      <c r="B94" s="12">
        <f>COLUMN()</f>
        <v>2</v>
      </c>
      <c r="C94" s="12">
        <f>COLUMN()</f>
        <v>3</v>
      </c>
      <c r="D94" s="12">
        <f>COLUMN()</f>
        <v>4</v>
      </c>
      <c r="E94" s="12" t="str">
        <f>_xlfn.CONCAT(TEXT(COLUMN(),"@")," (",TEXT(D94,"@")," / ",TEXT(B94,"@"),")")</f>
        <v>5 (4 / 2)</v>
      </c>
      <c r="F94" s="12" t="str">
        <f>_xlfn.CONCAT(TEXT(COLUMN(),"@")," (",TEXT(D94,"@")," / ",TEXT(C94,"@"),")")</f>
        <v>6 (4 / 3)</v>
      </c>
    </row>
    <row r="95" spans="1:6" x14ac:dyDescent="0.3">
      <c r="A95" s="29" t="s">
        <v>92</v>
      </c>
      <c r="B95" s="30">
        <f>SUBTOTAL(9,B96:B96)</f>
        <v>273293.96000000002</v>
      </c>
      <c r="C95" s="30">
        <f>SUBTOTAL(9,C96:C96)</f>
        <v>660151</v>
      </c>
      <c r="D95" s="30">
        <f>SUBTOTAL(9,D96:D96)</f>
        <v>315373</v>
      </c>
      <c r="E95" s="31">
        <f t="shared" ref="E95:E100" si="12">IF(B95&lt;&gt;0,D95/B95,"-")</f>
        <v>1.153969886491454</v>
      </c>
      <c r="F95" s="31">
        <f t="shared" ref="F95:F101" si="13">IF(C95&lt;&gt;0,D95/C95,"-")</f>
        <v>0.47772858027936033</v>
      </c>
    </row>
    <row r="96" spans="1:6" x14ac:dyDescent="0.3">
      <c r="A96" s="38" t="s">
        <v>93</v>
      </c>
      <c r="B96" s="39">
        <v>273293.96000000002</v>
      </c>
      <c r="C96" s="39">
        <v>660151</v>
      </c>
      <c r="D96" s="39">
        <v>315373</v>
      </c>
      <c r="E96" s="40">
        <f t="shared" si="12"/>
        <v>1.153969886491454</v>
      </c>
      <c r="F96" s="40">
        <f t="shared" si="13"/>
        <v>0.47772858027936033</v>
      </c>
    </row>
    <row r="97" spans="1:6" x14ac:dyDescent="0.3">
      <c r="A97" s="29" t="s">
        <v>94</v>
      </c>
      <c r="B97" s="30">
        <f>SUBTOTAL(9,B98:B98)</f>
        <v>11455.22</v>
      </c>
      <c r="C97" s="30">
        <f>SUBTOTAL(9,C98:C98)</f>
        <v>33187.340000000011</v>
      </c>
      <c r="D97" s="30">
        <f>SUBTOTAL(9,D98:D98)</f>
        <v>19189.990000000002</v>
      </c>
      <c r="E97" s="31">
        <f t="shared" si="12"/>
        <v>1.6752179355787147</v>
      </c>
      <c r="F97" s="31">
        <f t="shared" si="13"/>
        <v>0.57823224157163533</v>
      </c>
    </row>
    <row r="98" spans="1:6" x14ac:dyDescent="0.3">
      <c r="A98" s="38" t="s">
        <v>95</v>
      </c>
      <c r="B98" s="39">
        <v>11455.22</v>
      </c>
      <c r="C98" s="39">
        <v>33187.340000000011</v>
      </c>
      <c r="D98" s="39">
        <v>19189.990000000002</v>
      </c>
      <c r="E98" s="40">
        <f t="shared" si="12"/>
        <v>1.6752179355787147</v>
      </c>
      <c r="F98" s="40">
        <f t="shared" si="13"/>
        <v>0.57823224157163533</v>
      </c>
    </row>
    <row r="99" spans="1:6" x14ac:dyDescent="0.3">
      <c r="A99" s="29" t="s">
        <v>96</v>
      </c>
      <c r="B99" s="30">
        <f>SUBTOTAL(9,B100:B100)</f>
        <v>7623</v>
      </c>
      <c r="C99" s="30">
        <f>SUBTOTAL(9,C100:C100)</f>
        <v>24650.400000000001</v>
      </c>
      <c r="D99" s="30">
        <f>SUBTOTAL(9,D100:D100)</f>
        <v>12135.73</v>
      </c>
      <c r="E99" s="31">
        <f t="shared" si="12"/>
        <v>1.5919887183523547</v>
      </c>
      <c r="F99" s="31">
        <f t="shared" si="13"/>
        <v>0.49231371499042609</v>
      </c>
    </row>
    <row r="100" spans="1:6" x14ac:dyDescent="0.3">
      <c r="A100" s="38" t="s">
        <v>97</v>
      </c>
      <c r="B100" s="39">
        <v>7623</v>
      </c>
      <c r="C100" s="39">
        <v>24650.400000000001</v>
      </c>
      <c r="D100" s="39">
        <v>12135.73</v>
      </c>
      <c r="E100" s="40">
        <f t="shared" si="12"/>
        <v>1.5919887183523547</v>
      </c>
      <c r="F100" s="40">
        <f t="shared" si="13"/>
        <v>0.49231371499042609</v>
      </c>
    </row>
    <row r="101" spans="1:6" ht="20.100000000000001" customHeight="1" x14ac:dyDescent="0.3">
      <c r="A101" s="25" t="s">
        <v>35</v>
      </c>
      <c r="B101" s="26">
        <f>IFERROR(SUBTOTAL(9,B96:B100),0)</f>
        <v>292372.18</v>
      </c>
      <c r="C101" s="26">
        <f>IFERROR(SUBTOTAL(9,C96:C100),0)</f>
        <v>717988.74</v>
      </c>
      <c r="D101" s="26">
        <f>IFERROR(SUBTOTAL(9,D96:D100),0)</f>
        <v>346698.72</v>
      </c>
      <c r="E101" s="27">
        <f>IF(B101&lt;&gt;0,D101/B101,"-")</f>
        <v>1.1858129593588556</v>
      </c>
      <c r="F101" s="27">
        <f t="shared" si="13"/>
        <v>0.48287487071176072</v>
      </c>
    </row>
    <row r="102" spans="1:6" x14ac:dyDescent="0.3">
      <c r="E102" s="11"/>
      <c r="F102" s="11"/>
    </row>
    <row r="103" spans="1:6" x14ac:dyDescent="0.3">
      <c r="C103" s="24"/>
    </row>
    <row r="108" spans="1:6" s="6" customFormat="1" ht="24.9" customHeight="1" x14ac:dyDescent="0.35">
      <c r="A108" s="68" t="s">
        <v>98</v>
      </c>
      <c r="B108" s="68"/>
      <c r="C108" s="68"/>
      <c r="D108" s="68"/>
      <c r="E108" s="68"/>
      <c r="F108" s="68"/>
    </row>
    <row r="109" spans="1:6" s="7" customFormat="1" ht="24.9" customHeight="1" x14ac:dyDescent="0.3">
      <c r="A109" s="8" t="s">
        <v>36</v>
      </c>
      <c r="B109" s="9"/>
      <c r="C109" s="9"/>
      <c r="D109" s="9"/>
      <c r="E109" s="9"/>
      <c r="F109" s="9"/>
    </row>
    <row r="110" spans="1:6" ht="57.6" customHeight="1" x14ac:dyDescent="0.3">
      <c r="A110" s="10" t="s">
        <v>30</v>
      </c>
      <c r="B110" s="10" t="s">
        <v>31</v>
      </c>
      <c r="C110" s="10" t="s">
        <v>7</v>
      </c>
      <c r="D110" s="10" t="s">
        <v>32</v>
      </c>
      <c r="E110" s="10" t="s">
        <v>33</v>
      </c>
      <c r="F110" s="10" t="s">
        <v>34</v>
      </c>
    </row>
    <row r="111" spans="1:6" s="11" customFormat="1" ht="15.9" customHeight="1" x14ac:dyDescent="0.3">
      <c r="A111" s="12" t="s">
        <v>11</v>
      </c>
      <c r="B111" s="12">
        <f>COLUMN()</f>
        <v>2</v>
      </c>
      <c r="C111" s="12">
        <f>COLUMN()</f>
        <v>3</v>
      </c>
      <c r="D111" s="12">
        <f>COLUMN()</f>
        <v>4</v>
      </c>
      <c r="E111" s="12" t="str">
        <f>_xlfn.CONCAT(TEXT(COLUMN(),"@")," (",TEXT(D111,"@")," / ",TEXT(B111,"@"),")")</f>
        <v>5 (4 / 2)</v>
      </c>
      <c r="F111" s="12" t="str">
        <f>_xlfn.CONCAT(TEXT(COLUMN(),"@")," (",TEXT(D111,"@")," / ",TEXT(C111,"@"),")")</f>
        <v>6 (4 / 3)</v>
      </c>
    </row>
    <row r="112" spans="1:6" x14ac:dyDescent="0.3">
      <c r="A112" s="29" t="s">
        <v>99</v>
      </c>
      <c r="B112" s="30">
        <f>SUBTOTAL(9,B113:B113)</f>
        <v>292372.18</v>
      </c>
      <c r="C112" s="30">
        <f>SUBTOTAL(9,C113:C113)</f>
        <v>717988.74</v>
      </c>
      <c r="D112" s="30">
        <f>SUBTOTAL(9,D113:D113)</f>
        <v>346698.72</v>
      </c>
      <c r="E112" s="31">
        <f>IF(B112&lt;&gt;0,D112/B112,"-")</f>
        <v>1.1858129593588556</v>
      </c>
      <c r="F112" s="31">
        <f>IF(C112&lt;&gt;0,D112/C112,"-")</f>
        <v>0.48287487071176072</v>
      </c>
    </row>
    <row r="113" spans="1:6" x14ac:dyDescent="0.3">
      <c r="A113" s="38" t="s">
        <v>100</v>
      </c>
      <c r="B113" s="39">
        <v>292372.18</v>
      </c>
      <c r="C113" s="39">
        <v>717988.74</v>
      </c>
      <c r="D113" s="39">
        <v>346698.72</v>
      </c>
      <c r="E113" s="40">
        <f>IF(B113&lt;&gt;0,D113/B113,"-")</f>
        <v>1.1858129593588556</v>
      </c>
      <c r="F113" s="40">
        <f>IF(C113&lt;&gt;0,D113/C113,"-")</f>
        <v>0.48287487071176072</v>
      </c>
    </row>
    <row r="114" spans="1:6" ht="20.100000000000001" customHeight="1" x14ac:dyDescent="0.3">
      <c r="A114" s="25" t="s">
        <v>35</v>
      </c>
      <c r="B114" s="26">
        <f>IFERROR(SUBTOTAL(9,B113:B113),0)</f>
        <v>292372.18</v>
      </c>
      <c r="C114" s="26">
        <f>IFERROR(SUBTOTAL(9,C113:C113),0)</f>
        <v>717988.74</v>
      </c>
      <c r="D114" s="26">
        <f>IFERROR(SUBTOTAL(9,D113:D113),0)</f>
        <v>346698.72</v>
      </c>
      <c r="E114" s="27">
        <f>IF(B114&lt;&gt;0,D114/B114,"-")</f>
        <v>1.1858129593588556</v>
      </c>
      <c r="F114" s="27">
        <f>IF(C114&lt;&gt;0,D114/C114,"-")</f>
        <v>0.48287487071176072</v>
      </c>
    </row>
    <row r="115" spans="1:6" x14ac:dyDescent="0.3">
      <c r="A115" s="11"/>
      <c r="B115" s="11"/>
      <c r="C115" s="11"/>
      <c r="D115" s="11"/>
      <c r="E115" s="11"/>
      <c r="F115" s="11"/>
    </row>
    <row r="116" spans="1:6" x14ac:dyDescent="0.3">
      <c r="A116" s="11"/>
      <c r="B116" s="11"/>
      <c r="C116" s="11"/>
      <c r="D116" s="11"/>
      <c r="E116" s="11"/>
      <c r="F116" s="11"/>
    </row>
    <row r="117" spans="1:6" x14ac:dyDescent="0.3">
      <c r="C117" s="24"/>
    </row>
  </sheetData>
  <mergeCells count="5">
    <mergeCell ref="A2:F2"/>
    <mergeCell ref="A3:F3"/>
    <mergeCell ref="A1:F1"/>
    <mergeCell ref="A82:F82"/>
    <mergeCell ref="A108:F108"/>
  </mergeCells>
  <phoneticPr fontId="17" type="noConversion"/>
  <pageMargins left="0.39370078740157499" right="0.39370078740157499" top="0.39370078740157499" bottom="0.39370078740157499" header="0.23622047244094499" footer="0.23622047244094499"/>
  <pageSetup paperSize="9" scale="55" fitToHeight="0" orientation="portrait" r:id="rId1"/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7" activePane="bottomLeft" state="frozen"/>
      <selection pane="bottomLeft" activeCell="B14" sqref="B14"/>
    </sheetView>
  </sheetViews>
  <sheetFormatPr defaultColWidth="9.109375" defaultRowHeight="14.4" x14ac:dyDescent="0.3"/>
  <cols>
    <col min="1" max="1" width="73.6640625" style="1" customWidth="1"/>
    <col min="2" max="2" width="29.6640625" style="1" customWidth="1"/>
    <col min="3" max="4" width="19.6640625" style="1" customWidth="1"/>
    <col min="5" max="5" width="15.6640625" style="1" customWidth="1"/>
    <col min="6" max="6" width="12.6640625" style="1" customWidth="1"/>
  </cols>
  <sheetData>
    <row r="1" spans="1:6" s="5" customFormat="1" ht="30" customHeight="1" x14ac:dyDescent="0.3">
      <c r="A1" s="68" t="s">
        <v>2</v>
      </c>
      <c r="B1" s="68"/>
      <c r="C1" s="68"/>
      <c r="D1" s="68"/>
      <c r="E1" s="68"/>
      <c r="F1" s="68"/>
    </row>
    <row r="2" spans="1:6" s="5" customFormat="1" ht="30" customHeight="1" x14ac:dyDescent="0.3">
      <c r="A2" s="68" t="s">
        <v>101</v>
      </c>
      <c r="B2" s="68"/>
      <c r="C2" s="68"/>
      <c r="D2" s="68"/>
      <c r="E2" s="68"/>
      <c r="F2" s="68"/>
    </row>
    <row r="3" spans="1:6" s="6" customFormat="1" ht="24.9" customHeight="1" x14ac:dyDescent="0.35">
      <c r="A3" s="68" t="s">
        <v>102</v>
      </c>
      <c r="B3" s="68"/>
      <c r="C3" s="68"/>
      <c r="D3" s="68"/>
      <c r="E3" s="68"/>
      <c r="F3" s="68"/>
    </row>
    <row r="4" spans="1:6" s="7" customFormat="1" ht="24.9" customHeight="1" x14ac:dyDescent="0.3">
      <c r="A4" s="8" t="s">
        <v>103</v>
      </c>
      <c r="B4" s="9"/>
      <c r="C4" s="9"/>
      <c r="D4" s="9"/>
      <c r="E4" s="9"/>
      <c r="F4" s="9"/>
    </row>
    <row r="5" spans="1:6" ht="57.6" customHeight="1" x14ac:dyDescent="0.3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" customHeight="1" x14ac:dyDescent="0.3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ht="20.100000000000001" customHeight="1" x14ac:dyDescent="0.3">
      <c r="A7" s="25" t="s">
        <v>35</v>
      </c>
      <c r="B7" s="26">
        <f>IFERROR(SUBTOTAL(9,#REF!),0)</f>
        <v>0</v>
      </c>
      <c r="C7" s="26">
        <v>0</v>
      </c>
      <c r="D7" s="26">
        <f>IFERROR(SUBTOTAL(9,#REF!),0)</f>
        <v>0</v>
      </c>
      <c r="E7" s="27" t="str">
        <f>IF(B7&lt;&gt;0,D7/B7,"-")</f>
        <v>-</v>
      </c>
      <c r="F7" s="27" t="str">
        <f>IF(C7&lt;&gt;0,D7/C7,"-")</f>
        <v>-</v>
      </c>
    </row>
    <row r="8" spans="1:6" x14ac:dyDescent="0.3">
      <c r="A8" s="11"/>
      <c r="B8" s="11"/>
      <c r="C8" s="11"/>
      <c r="D8" s="11"/>
      <c r="E8" s="11"/>
      <c r="F8" s="11"/>
    </row>
    <row r="9" spans="1:6" x14ac:dyDescent="0.3">
      <c r="A9" s="11"/>
      <c r="B9" s="11"/>
      <c r="C9" s="11"/>
      <c r="D9" s="11"/>
      <c r="E9" s="11"/>
      <c r="F9" s="11"/>
    </row>
    <row r="10" spans="1:6" s="7" customFormat="1" ht="24.9" customHeight="1" x14ac:dyDescent="0.3">
      <c r="A10" s="8" t="s">
        <v>104</v>
      </c>
      <c r="B10" s="9"/>
      <c r="C10" s="9"/>
      <c r="D10" s="9"/>
      <c r="E10" s="9"/>
      <c r="F10" s="9"/>
    </row>
    <row r="11" spans="1:6" ht="57.6" customHeight="1" x14ac:dyDescent="0.3">
      <c r="A11" s="28" t="s">
        <v>30</v>
      </c>
      <c r="B11" s="10" t="s">
        <v>31</v>
      </c>
      <c r="C11" s="10" t="s">
        <v>7</v>
      </c>
      <c r="D11" s="10" t="s">
        <v>32</v>
      </c>
      <c r="E11" s="10" t="s">
        <v>33</v>
      </c>
      <c r="F11" s="10" t="s">
        <v>34</v>
      </c>
    </row>
    <row r="12" spans="1:6" s="11" customFormat="1" ht="15.9" customHeight="1" x14ac:dyDescent="0.3">
      <c r="A12" s="12" t="s">
        <v>11</v>
      </c>
      <c r="B12" s="12">
        <f>COLUMN()</f>
        <v>2</v>
      </c>
      <c r="C12" s="12">
        <v>3</v>
      </c>
      <c r="D12" s="12">
        <f>COLUMN()</f>
        <v>4</v>
      </c>
      <c r="E12" s="12" t="str">
        <f>_xlfn.CONCAT(TEXT(COLUMN(),"@")," (",TEXT(D12,"@")," / ",TEXT(B12,"@"),")")</f>
        <v>5 (4 / 2)</v>
      </c>
      <c r="F12" s="12" t="str">
        <f>_xlfn.CONCAT(TEXT(COLUMN(),"@")," (",TEXT(D12,"@")," / ",TEXT(C12,"@"),")")</f>
        <v>6 (4 / 3)</v>
      </c>
    </row>
    <row r="13" spans="1:6" ht="20.100000000000001" customHeight="1" x14ac:dyDescent="0.3">
      <c r="A13" s="25" t="s">
        <v>35</v>
      </c>
      <c r="B13" s="26">
        <f>IFERROR(SUBTOTAL(9,#REF!),0)</f>
        <v>0</v>
      </c>
      <c r="C13" s="26">
        <v>0</v>
      </c>
      <c r="D13" s="26">
        <f>IFERROR(SUBTOTAL(9,#REF!),0)</f>
        <v>0</v>
      </c>
      <c r="E13" s="27" t="str">
        <f>IF(B13&lt;&gt;0,D13/D13,"-")</f>
        <v>-</v>
      </c>
      <c r="F13" s="27" t="str">
        <f>IF(C13&lt;&gt;0,D13/C13,"-")</f>
        <v>-</v>
      </c>
    </row>
    <row r="14" spans="1:6" x14ac:dyDescent="0.3">
      <c r="E14" s="11"/>
      <c r="F14" s="11"/>
    </row>
    <row r="15" spans="1:6" x14ac:dyDescent="0.3">
      <c r="C15" s="24"/>
    </row>
    <row r="20" spans="1:6" s="6" customFormat="1" ht="24.9" customHeight="1" x14ac:dyDescent="0.35">
      <c r="A20" s="68" t="s">
        <v>105</v>
      </c>
      <c r="B20" s="68"/>
      <c r="C20" s="68"/>
      <c r="D20" s="68"/>
      <c r="E20" s="68"/>
      <c r="F20" s="68"/>
    </row>
    <row r="21" spans="1:6" s="7" customFormat="1" ht="24.9" customHeight="1" x14ac:dyDescent="0.3">
      <c r="A21" s="8" t="s">
        <v>103</v>
      </c>
      <c r="B21" s="9"/>
      <c r="C21" s="9"/>
      <c r="D21" s="9"/>
      <c r="E21" s="9"/>
      <c r="F21" s="9"/>
    </row>
    <row r="22" spans="1:6" ht="57.6" customHeight="1" x14ac:dyDescent="0.3">
      <c r="A22" s="10" t="s">
        <v>30</v>
      </c>
      <c r="B22" s="10" t="s">
        <v>31</v>
      </c>
      <c r="C22" s="10" t="s">
        <v>7</v>
      </c>
      <c r="D22" s="10" t="s">
        <v>32</v>
      </c>
      <c r="E22" s="10" t="s">
        <v>33</v>
      </c>
      <c r="F22" s="10" t="s">
        <v>34</v>
      </c>
    </row>
    <row r="23" spans="1:6" s="11" customFormat="1" ht="15.9" customHeight="1" x14ac:dyDescent="0.3">
      <c r="A23" s="12" t="s">
        <v>11</v>
      </c>
      <c r="B23" s="12">
        <f>COLUMN()</f>
        <v>2</v>
      </c>
      <c r="C23" s="12">
        <f>COLUMN()</f>
        <v>3</v>
      </c>
      <c r="D23" s="12">
        <f>COLUMN()</f>
        <v>4</v>
      </c>
      <c r="E23" s="12" t="str">
        <f>_xlfn.CONCAT(TEXT(COLUMN(),"@")," (",TEXT(D23,"@")," / ",TEXT(B23,"@"),")")</f>
        <v>5 (4 / 2)</v>
      </c>
      <c r="F23" s="12" t="str">
        <f>_xlfn.CONCAT(TEXT(COLUMN(),"@")," (",TEXT(D23,"@")," / ",TEXT(C23,"@"),")")</f>
        <v>6 (4 / 3)</v>
      </c>
    </row>
    <row r="24" spans="1:6" ht="20.100000000000001" customHeight="1" x14ac:dyDescent="0.3">
      <c r="A24" s="25" t="s">
        <v>35</v>
      </c>
      <c r="B24" s="26">
        <f>IFERROR(SUBTOTAL(9,#REF!),0)</f>
        <v>0</v>
      </c>
      <c r="C24" s="26">
        <f>IFERROR(SUBTOTAL(9,#REF!),0)</f>
        <v>0</v>
      </c>
      <c r="D24" s="26">
        <f>IFERROR(SUBTOTAL(9,#REF!),0)</f>
        <v>0</v>
      </c>
      <c r="E24" s="27" t="str">
        <f>IF(B24&lt;&gt;0,D24/B24,"-")</f>
        <v>-</v>
      </c>
      <c r="F24" s="27" t="str">
        <f>IF(C24&lt;&gt;0,D24/C24,"-")</f>
        <v>-</v>
      </c>
    </row>
    <row r="25" spans="1:6" x14ac:dyDescent="0.3">
      <c r="A25" s="11"/>
      <c r="B25" s="11"/>
      <c r="C25" s="11"/>
      <c r="D25" s="11"/>
      <c r="E25" s="11"/>
      <c r="F25" s="11"/>
    </row>
    <row r="26" spans="1:6" x14ac:dyDescent="0.3">
      <c r="A26" s="11"/>
      <c r="B26" s="11"/>
      <c r="C26" s="11"/>
      <c r="D26" s="11"/>
      <c r="E26" s="11"/>
      <c r="F26" s="11"/>
    </row>
    <row r="27" spans="1:6" s="7" customFormat="1" ht="24.9" customHeight="1" x14ac:dyDescent="0.3">
      <c r="A27" s="8" t="s">
        <v>104</v>
      </c>
      <c r="B27" s="9"/>
      <c r="C27" s="9"/>
      <c r="D27" s="9"/>
      <c r="E27" s="9"/>
      <c r="F27" s="9"/>
    </row>
    <row r="28" spans="1:6" ht="57.6" customHeight="1" x14ac:dyDescent="0.3">
      <c r="A28" s="28" t="s">
        <v>30</v>
      </c>
      <c r="B28" s="10" t="s">
        <v>31</v>
      </c>
      <c r="C28" s="10" t="s">
        <v>7</v>
      </c>
      <c r="D28" s="10" t="s">
        <v>32</v>
      </c>
      <c r="E28" s="10" t="s">
        <v>33</v>
      </c>
      <c r="F28" s="10" t="s">
        <v>34</v>
      </c>
    </row>
    <row r="29" spans="1:6" s="11" customFormat="1" ht="15.9" customHeight="1" x14ac:dyDescent="0.3">
      <c r="A29" s="12" t="s">
        <v>11</v>
      </c>
      <c r="B29" s="12">
        <f>COLUMN()</f>
        <v>2</v>
      </c>
      <c r="C29" s="12">
        <f>COLUMN()</f>
        <v>3</v>
      </c>
      <c r="D29" s="12">
        <f>COLUMN()</f>
        <v>4</v>
      </c>
      <c r="E29" s="12" t="str">
        <f>_xlfn.CONCAT(TEXT(COLUMN(),"@")," (",TEXT(D29,"@")," / ",TEXT(B29,"@"),")")</f>
        <v>5 (4 / 2)</v>
      </c>
      <c r="F29" s="12" t="str">
        <f>_xlfn.CONCAT(TEXT(COLUMN(),"@")," (",TEXT(D29,"@")," / ",TEXT(C29,"@"),")")</f>
        <v>6 (4 / 3)</v>
      </c>
    </row>
    <row r="30" spans="1:6" ht="20.100000000000001" customHeight="1" x14ac:dyDescent="0.3">
      <c r="A30" s="25" t="s">
        <v>35</v>
      </c>
      <c r="B30" s="26">
        <f>IFERROR(SUBTOTAL(9,#REF!),0)</f>
        <v>0</v>
      </c>
      <c r="C30" s="26">
        <f>IFERROR(SUBTOTAL(9,#REF!),0)</f>
        <v>0</v>
      </c>
      <c r="D30" s="26">
        <f>IFERROR(SUBTOTAL(9,#REF!),0)</f>
        <v>0</v>
      </c>
      <c r="E30" s="27" t="str">
        <f>IF(B30&lt;&gt;0,D30/D30,"-")</f>
        <v>-</v>
      </c>
      <c r="F30" s="27" t="str">
        <f>IF(C30&lt;&gt;0,D30/C30,"-")</f>
        <v>-</v>
      </c>
    </row>
    <row r="31" spans="1:6" x14ac:dyDescent="0.3">
      <c r="E31" s="11"/>
      <c r="F31" s="11"/>
    </row>
    <row r="32" spans="1:6" x14ac:dyDescent="0.3">
      <c r="C32" s="24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1"/>
  <sheetViews>
    <sheetView tabSelected="1" zoomScaleNormal="100" workbookViewId="0">
      <pane ySplit="5" topLeftCell="A6" activePane="bottomLeft" state="frozen"/>
      <selection pane="bottomLeft" activeCell="D8" sqref="D8"/>
    </sheetView>
  </sheetViews>
  <sheetFormatPr defaultColWidth="9.109375" defaultRowHeight="14.4" x14ac:dyDescent="0.3"/>
  <cols>
    <col min="1" max="1" width="73.6640625" style="1" customWidth="1"/>
    <col min="2" max="2" width="27.44140625" style="1" customWidth="1"/>
    <col min="3" max="4" width="19.6640625" style="1" customWidth="1"/>
    <col min="5" max="5" width="15.6640625" style="1" customWidth="1"/>
    <col min="6" max="6" width="12.6640625" style="1" customWidth="1"/>
    <col min="7" max="8" width="10.44140625" bestFit="1" customWidth="1"/>
  </cols>
  <sheetData>
    <row r="1" spans="1:6" s="5" customFormat="1" ht="30" customHeight="1" x14ac:dyDescent="0.3">
      <c r="A1" s="68" t="s">
        <v>106</v>
      </c>
      <c r="B1" s="68"/>
      <c r="C1" s="68"/>
      <c r="D1" s="68"/>
      <c r="E1" s="68"/>
      <c r="F1" s="68"/>
    </row>
    <row r="2" spans="1:6" s="6" customFormat="1" ht="24.9" customHeight="1" x14ac:dyDescent="0.35">
      <c r="A2" s="68" t="s">
        <v>107</v>
      </c>
      <c r="B2" s="68"/>
      <c r="C2" s="68"/>
      <c r="D2" s="68"/>
      <c r="E2" s="68"/>
      <c r="F2" s="68"/>
    </row>
    <row r="3" spans="1:6" s="7" customFormat="1" ht="24.9" customHeight="1" x14ac:dyDescent="0.3">
      <c r="A3" s="8" t="s">
        <v>108</v>
      </c>
      <c r="B3" s="9"/>
      <c r="C3" s="9"/>
      <c r="D3" s="9"/>
      <c r="E3" s="9"/>
      <c r="F3" s="9"/>
    </row>
    <row r="4" spans="1:6" ht="57.6" customHeight="1" x14ac:dyDescent="0.3">
      <c r="A4" s="28" t="s">
        <v>30</v>
      </c>
      <c r="B4" s="10" t="s">
        <v>31</v>
      </c>
      <c r="C4" s="10" t="s">
        <v>7</v>
      </c>
      <c r="D4" s="10" t="s">
        <v>32</v>
      </c>
      <c r="E4" s="10" t="s">
        <v>33</v>
      </c>
      <c r="F4" s="10" t="s">
        <v>34</v>
      </c>
    </row>
    <row r="5" spans="1:6" s="11" customFormat="1" ht="15.9" customHeight="1" x14ac:dyDescent="0.3">
      <c r="A5" s="12" t="s">
        <v>11</v>
      </c>
      <c r="B5" s="12">
        <f>COLUMN()</f>
        <v>2</v>
      </c>
      <c r="C5" s="12">
        <f>COLUMN()</f>
        <v>3</v>
      </c>
      <c r="D5" s="12">
        <f>COLUMN()</f>
        <v>4</v>
      </c>
      <c r="E5" s="12" t="str">
        <f>_xlfn.CONCAT(TEXT(COLUMN(),"@")," (",TEXT(D5,"@")," / ",TEXT(B5,"@"),")")</f>
        <v>5 (4 / 2)</v>
      </c>
      <c r="F5" s="12" t="str">
        <f>_xlfn.CONCAT(TEXT(COLUMN(),"@")," (",TEXT(D5,"@")," / ",TEXT(C5,"@"),")")</f>
        <v>6 (4 / 3)</v>
      </c>
    </row>
    <row r="6" spans="1:6" x14ac:dyDescent="0.3">
      <c r="A6" s="29" t="s">
        <v>109</v>
      </c>
      <c r="B6" s="30">
        <f>SUBTOTAL(9,B7:B7)</f>
        <v>292372.18</v>
      </c>
      <c r="C6" s="30">
        <f>SUBTOTAL(9,C7:C7)</f>
        <v>717988.74</v>
      </c>
      <c r="D6" s="30">
        <f>SUBTOTAL(9,D7:D7)</f>
        <v>346998.72</v>
      </c>
      <c r="E6" s="31">
        <f>IF(B6&lt;&gt;0,D6/B6,"-")</f>
        <v>1.1868390487768021</v>
      </c>
      <c r="F6" s="31">
        <f>IF(C6&lt;&gt;0,D6/C6,"-")</f>
        <v>0.48329270456246987</v>
      </c>
    </row>
    <row r="7" spans="1:6" x14ac:dyDescent="0.3">
      <c r="A7" s="38" t="s">
        <v>110</v>
      </c>
      <c r="B7" s="39">
        <v>292372.18</v>
      </c>
      <c r="C7" s="39">
        <v>717988.74</v>
      </c>
      <c r="D7" s="39">
        <v>346998.72</v>
      </c>
      <c r="E7" s="40">
        <f>IF(B7&lt;&gt;0,D7/B7,"-")</f>
        <v>1.1868390487768021</v>
      </c>
      <c r="F7" s="40">
        <f>IF(C7&lt;&gt;0,D7/C7,"-")</f>
        <v>0.48329270456246987</v>
      </c>
    </row>
    <row r="8" spans="1:6" ht="20.100000000000001" customHeight="1" x14ac:dyDescent="0.3">
      <c r="A8" s="25" t="s">
        <v>35</v>
      </c>
      <c r="B8" s="26">
        <f>IFERROR(SUBTOTAL(9,B7:B7),0)</f>
        <v>292372.18</v>
      </c>
      <c r="C8" s="26">
        <f>IFERROR(SUBTOTAL(9,C7:C7),0)</f>
        <v>717988.74</v>
      </c>
      <c r="D8" s="26">
        <f>IFERROR(SUBTOTAL(9,D7:D7),0)</f>
        <v>346998.72</v>
      </c>
      <c r="E8" s="66">
        <f t="shared" ref="E8" si="0">IF(B8&lt;&gt;0,D8/B8,"-")</f>
        <v>1.1868390487768021</v>
      </c>
      <c r="F8" s="27">
        <f>IF(C8&lt;&gt;0,D8/C8,"-")</f>
        <v>0.48329270456246987</v>
      </c>
    </row>
    <row r="9" spans="1:6" x14ac:dyDescent="0.3">
      <c r="E9" s="11"/>
      <c r="F9" s="11"/>
    </row>
    <row r="11" spans="1:6" s="6" customFormat="1" ht="24.9" customHeight="1" x14ac:dyDescent="0.35">
      <c r="A11" s="68" t="s">
        <v>111</v>
      </c>
      <c r="B11" s="68"/>
      <c r="C11" s="68"/>
      <c r="D11" s="68"/>
      <c r="E11" s="68"/>
      <c r="F11" s="68"/>
    </row>
    <row r="12" spans="1:6" s="7" customFormat="1" ht="24.9" customHeight="1" x14ac:dyDescent="0.3">
      <c r="A12" s="8" t="s">
        <v>108</v>
      </c>
      <c r="B12" s="9"/>
      <c r="C12" s="9"/>
      <c r="D12" s="9"/>
      <c r="E12" s="9"/>
      <c r="F12" s="9"/>
    </row>
    <row r="13" spans="1:6" ht="57.6" customHeight="1" x14ac:dyDescent="0.3">
      <c r="A13" s="28" t="s">
        <v>30</v>
      </c>
      <c r="B13" s="10" t="s">
        <v>31</v>
      </c>
      <c r="C13" s="10" t="s">
        <v>7</v>
      </c>
      <c r="D13" s="10" t="s">
        <v>32</v>
      </c>
      <c r="E13" s="10" t="s">
        <v>33</v>
      </c>
      <c r="F13" s="10" t="s">
        <v>34</v>
      </c>
    </row>
    <row r="14" spans="1:6" s="11" customFormat="1" ht="15.9" customHeight="1" x14ac:dyDescent="0.3">
      <c r="A14" s="12" t="s">
        <v>11</v>
      </c>
      <c r="B14" s="12">
        <f>COLUMN()</f>
        <v>2</v>
      </c>
      <c r="C14" s="12">
        <v>3</v>
      </c>
      <c r="D14" s="12">
        <f>COLUMN()</f>
        <v>4</v>
      </c>
      <c r="E14" s="12" t="str">
        <f>_xlfn.CONCAT(TEXT(COLUMN(),"@")," (",TEXT(D14,"@")," / ",TEXT(B14,"@"),")")</f>
        <v>5 (4 / 2)</v>
      </c>
      <c r="F14" s="12" t="str">
        <f>_xlfn.CONCAT(TEXT(COLUMN(),"@")," (",TEXT(D14,"@")," / ",TEXT(C14,"@"),")")</f>
        <v>6 (4 / 3)</v>
      </c>
    </row>
    <row r="15" spans="1:6" x14ac:dyDescent="0.3">
      <c r="A15" s="29" t="s">
        <v>109</v>
      </c>
      <c r="B15" s="30">
        <f>SUBTOTAL(9,B25:B99)</f>
        <v>292372.18000000005</v>
      </c>
      <c r="C15" s="30">
        <v>717988.74</v>
      </c>
      <c r="D15" s="30">
        <f>SUBTOTAL(9,D25:D99)</f>
        <v>346998.71999999986</v>
      </c>
      <c r="E15" s="31">
        <f>IF(B15&lt;&gt;0,D15/B15,"-")</f>
        <v>1.1868390487768015</v>
      </c>
      <c r="F15" s="31">
        <f>IF(C15&lt;&gt;0,D15/C15,"-")</f>
        <v>0.4832927045624697</v>
      </c>
    </row>
    <row r="16" spans="1:6" x14ac:dyDescent="0.3">
      <c r="A16" s="32" t="s">
        <v>110</v>
      </c>
      <c r="B16" s="33">
        <f>SUBTOTAL(9,B25:B99)</f>
        <v>292372.18000000005</v>
      </c>
      <c r="C16" s="33">
        <v>717988.74</v>
      </c>
      <c r="D16" s="33">
        <f>SUBTOTAL(9,D25:D99)</f>
        <v>346998.71999999986</v>
      </c>
      <c r="E16" s="34">
        <f>IF(B16&lt;&gt;0,D16/B16,"-")</f>
        <v>1.1868390487768015</v>
      </c>
      <c r="F16" s="34">
        <f>IF(C16&lt;&gt;0,D16/C16,"-")</f>
        <v>0.4832927045624697</v>
      </c>
    </row>
    <row r="17" spans="1:8" x14ac:dyDescent="0.3">
      <c r="A17" s="41" t="s">
        <v>112</v>
      </c>
      <c r="B17" s="42"/>
      <c r="C17" s="42"/>
      <c r="D17" s="42"/>
      <c r="E17" s="42"/>
      <c r="F17" s="42"/>
    </row>
    <row r="18" spans="1:8" x14ac:dyDescent="0.3">
      <c r="A18" s="43" t="s">
        <v>113</v>
      </c>
      <c r="B18" s="44"/>
      <c r="C18" s="44" t="s">
        <v>114</v>
      </c>
      <c r="D18" s="45"/>
      <c r="E18" s="46"/>
      <c r="F18" s="46"/>
    </row>
    <row r="19" spans="1:8" x14ac:dyDescent="0.3">
      <c r="A19" s="43" t="s">
        <v>115</v>
      </c>
      <c r="B19" s="44"/>
      <c r="C19" s="44" t="s">
        <v>116</v>
      </c>
      <c r="D19" s="45"/>
      <c r="E19" s="46"/>
      <c r="F19" s="46"/>
    </row>
    <row r="20" spans="1:8" x14ac:dyDescent="0.3">
      <c r="A20" s="43" t="s">
        <v>117</v>
      </c>
      <c r="B20" s="44"/>
      <c r="C20" s="44" t="s">
        <v>118</v>
      </c>
      <c r="D20" s="45"/>
      <c r="E20" s="46"/>
      <c r="F20" s="46"/>
    </row>
    <row r="21" spans="1:8" x14ac:dyDescent="0.3">
      <c r="A21" s="35" t="s">
        <v>119</v>
      </c>
      <c r="B21" s="36">
        <f>SUBTOTAL(9,B25:B99)</f>
        <v>292372.18000000005</v>
      </c>
      <c r="C21" s="36">
        <f t="shared" ref="C21:D21" si="1">SUBTOTAL(9,C25:C99)</f>
        <v>717988.74</v>
      </c>
      <c r="D21" s="36">
        <f t="shared" si="1"/>
        <v>346998.71999999986</v>
      </c>
      <c r="E21" s="37">
        <f t="shared" ref="E21:E52" si="2">IF(B21&lt;&gt;0,D21/B21,"-")</f>
        <v>1.1868390487768015</v>
      </c>
      <c r="F21" s="37">
        <f t="shared" ref="F21:F52" si="3">IF(C21&lt;&gt;0,D21/C21,"-")</f>
        <v>0.4832927045624697</v>
      </c>
    </row>
    <row r="22" spans="1:8" x14ac:dyDescent="0.3">
      <c r="A22" s="47" t="s">
        <v>120</v>
      </c>
      <c r="B22" s="48">
        <f>SUBTOTAL(9,B25:B63)</f>
        <v>268808.78999999998</v>
      </c>
      <c r="C22" s="48">
        <f>SUBTOTAL(9,C25:C63)</f>
        <v>613859</v>
      </c>
      <c r="D22" s="48">
        <f>SUBTOTAL(9,D25:D63)</f>
        <v>302013.93999999994</v>
      </c>
      <c r="E22" s="49">
        <f t="shared" si="2"/>
        <v>1.1235270245441005</v>
      </c>
      <c r="F22" s="49">
        <f t="shared" si="3"/>
        <v>0.4919923630670886</v>
      </c>
    </row>
    <row r="23" spans="1:8" x14ac:dyDescent="0.3">
      <c r="A23" s="50" t="s">
        <v>121</v>
      </c>
      <c r="B23" s="51">
        <f>SUBTOTAL(9,B25:B63)</f>
        <v>268808.78999999998</v>
      </c>
      <c r="C23" s="51">
        <f>SUBTOTAL(9,C25:C63)</f>
        <v>613859</v>
      </c>
      <c r="D23" s="51">
        <f>SUBTOTAL(9,D25:D63)</f>
        <v>302013.93999999994</v>
      </c>
      <c r="E23" s="52">
        <f t="shared" si="2"/>
        <v>1.1235270245441005</v>
      </c>
      <c r="F23" s="52">
        <f t="shared" si="3"/>
        <v>0.4919923630670886</v>
      </c>
      <c r="H23" s="62">
        <f>SUM(D23+D65+D81+D89)</f>
        <v>346998.71999999991</v>
      </c>
    </row>
    <row r="24" spans="1:8" x14ac:dyDescent="0.3">
      <c r="A24" s="53" t="s">
        <v>122</v>
      </c>
      <c r="B24" s="54">
        <f>SUBTOTAL(9,B25:B28)</f>
        <v>244398.71999999997</v>
      </c>
      <c r="C24" s="54">
        <f>SUBTOTAL(9,C25:C28)</f>
        <v>543222</v>
      </c>
      <c r="D24" s="54">
        <f>SUBTOTAL(9,D25:D28)</f>
        <v>275891.99</v>
      </c>
      <c r="E24" s="55">
        <f t="shared" si="2"/>
        <v>1.1288602084331703</v>
      </c>
      <c r="F24" s="55">
        <f t="shared" si="3"/>
        <v>0.50788073752535789</v>
      </c>
      <c r="G24" s="62">
        <f>SUM(D24)</f>
        <v>275891.99</v>
      </c>
    </row>
    <row r="25" spans="1:8" x14ac:dyDescent="0.3">
      <c r="A25" s="38" t="s">
        <v>123</v>
      </c>
      <c r="B25" s="39">
        <v>193320.68</v>
      </c>
      <c r="C25" s="39">
        <v>444240</v>
      </c>
      <c r="D25" s="39">
        <v>227791.88</v>
      </c>
      <c r="E25" s="40">
        <f t="shared" si="2"/>
        <v>1.1783109804910681</v>
      </c>
      <c r="F25" s="40">
        <f t="shared" si="3"/>
        <v>0.51276760309742486</v>
      </c>
    </row>
    <row r="26" spans="1:8" x14ac:dyDescent="0.3">
      <c r="A26" s="38" t="s">
        <v>124</v>
      </c>
      <c r="B26" s="39">
        <v>969.69</v>
      </c>
      <c r="C26" s="39">
        <v>1562</v>
      </c>
      <c r="D26" s="39">
        <v>1052.8</v>
      </c>
      <c r="E26" s="40">
        <f t="shared" si="2"/>
        <v>1.0857078035248378</v>
      </c>
      <c r="F26" s="40">
        <f t="shared" si="3"/>
        <v>0.6740076824583866</v>
      </c>
    </row>
    <row r="27" spans="1:8" x14ac:dyDescent="0.3">
      <c r="A27" s="38" t="s">
        <v>125</v>
      </c>
      <c r="B27" s="39">
        <v>18107.490000000002</v>
      </c>
      <c r="C27" s="39">
        <v>24120</v>
      </c>
      <c r="D27" s="56">
        <v>9277.91</v>
      </c>
      <c r="E27" s="40">
        <f t="shared" si="2"/>
        <v>0.51237968376622045</v>
      </c>
      <c r="F27" s="40">
        <f t="shared" si="3"/>
        <v>0.38465630182421229</v>
      </c>
    </row>
    <row r="28" spans="1:8" x14ac:dyDescent="0.3">
      <c r="A28" s="38" t="s">
        <v>126</v>
      </c>
      <c r="B28" s="39">
        <v>32000.86</v>
      </c>
      <c r="C28" s="39">
        <v>73300</v>
      </c>
      <c r="D28" s="39">
        <v>37769.4</v>
      </c>
      <c r="E28" s="40">
        <f t="shared" si="2"/>
        <v>1.1802620304579314</v>
      </c>
      <c r="F28" s="40">
        <f t="shared" si="3"/>
        <v>0.51527148703956349</v>
      </c>
    </row>
    <row r="29" spans="1:8" x14ac:dyDescent="0.3">
      <c r="A29" s="53" t="s">
        <v>127</v>
      </c>
      <c r="B29" s="54">
        <f>SUBTOTAL(9,B30:B54)</f>
        <v>22871.94</v>
      </c>
      <c r="C29" s="54">
        <f>SUBTOTAL(9,C30:C54)</f>
        <v>67016</v>
      </c>
      <c r="D29" s="54">
        <f>SUBTOTAL(9,D30:D54)</f>
        <v>25583.82</v>
      </c>
      <c r="E29" s="55">
        <f t="shared" si="2"/>
        <v>1.1185679920461491</v>
      </c>
      <c r="F29" s="55">
        <f t="shared" si="3"/>
        <v>0.3817568938760893</v>
      </c>
      <c r="G29" s="62">
        <f>SUM(D29+D66+D85+D92)</f>
        <v>52632.439999999995</v>
      </c>
    </row>
    <row r="30" spans="1:8" x14ac:dyDescent="0.3">
      <c r="A30" s="38" t="s">
        <v>128</v>
      </c>
      <c r="B30" s="39">
        <v>766</v>
      </c>
      <c r="C30" s="39">
        <v>3000</v>
      </c>
      <c r="D30" s="39">
        <v>436.3</v>
      </c>
      <c r="E30" s="40">
        <f t="shared" si="2"/>
        <v>0.56958224543080938</v>
      </c>
      <c r="F30" s="40">
        <f t="shared" si="3"/>
        <v>0.14543333333333333</v>
      </c>
    </row>
    <row r="31" spans="1:8" x14ac:dyDescent="0.3">
      <c r="A31" s="38" t="s">
        <v>129</v>
      </c>
      <c r="B31" s="39">
        <v>3665.3</v>
      </c>
      <c r="C31" s="39">
        <v>8600</v>
      </c>
      <c r="D31" s="39">
        <v>3334.01</v>
      </c>
      <c r="E31" s="40">
        <f t="shared" si="2"/>
        <v>0.90961449267454231</v>
      </c>
      <c r="F31" s="40">
        <f t="shared" si="3"/>
        <v>0.38767558139534886</v>
      </c>
    </row>
    <row r="32" spans="1:8" x14ac:dyDescent="0.3">
      <c r="A32" s="38" t="s">
        <v>130</v>
      </c>
      <c r="B32" s="39">
        <v>790</v>
      </c>
      <c r="C32" s="39">
        <v>1257</v>
      </c>
      <c r="D32" s="39">
        <v>278.56</v>
      </c>
      <c r="E32" s="40">
        <f t="shared" si="2"/>
        <v>0.35260759493670885</v>
      </c>
      <c r="F32" s="40">
        <f t="shared" si="3"/>
        <v>0.22160700079554496</v>
      </c>
    </row>
    <row r="33" spans="1:6" x14ac:dyDescent="0.3">
      <c r="A33" s="38" t="s">
        <v>131</v>
      </c>
      <c r="B33" s="39">
        <v>0</v>
      </c>
      <c r="C33" s="39">
        <v>398</v>
      </c>
      <c r="D33" s="39">
        <v>388.5</v>
      </c>
      <c r="E33" s="40" t="str">
        <f t="shared" si="2"/>
        <v>-</v>
      </c>
      <c r="F33" s="40">
        <f t="shared" si="3"/>
        <v>0.97613065326633164</v>
      </c>
    </row>
    <row r="34" spans="1:6" x14ac:dyDescent="0.3">
      <c r="A34" s="38" t="s">
        <v>132</v>
      </c>
      <c r="B34" s="39">
        <v>2336.33</v>
      </c>
      <c r="C34" s="39">
        <v>4445</v>
      </c>
      <c r="D34" s="39">
        <v>2032.29</v>
      </c>
      <c r="E34" s="40">
        <f t="shared" si="2"/>
        <v>0.86986427431056401</v>
      </c>
      <c r="F34" s="40">
        <f t="shared" si="3"/>
        <v>0.45720809898762654</v>
      </c>
    </row>
    <row r="35" spans="1:6" x14ac:dyDescent="0.3">
      <c r="A35" s="38" t="s">
        <v>133</v>
      </c>
      <c r="B35" s="39">
        <v>0</v>
      </c>
      <c r="C35" s="39">
        <v>133</v>
      </c>
      <c r="D35" s="39">
        <v>82.14</v>
      </c>
      <c r="E35" s="40" t="str">
        <f t="shared" si="2"/>
        <v>-</v>
      </c>
      <c r="F35" s="40">
        <f t="shared" si="3"/>
        <v>0.61759398496240603</v>
      </c>
    </row>
    <row r="36" spans="1:6" x14ac:dyDescent="0.3">
      <c r="A36" s="38" t="s">
        <v>134</v>
      </c>
      <c r="B36" s="39">
        <v>1312.14</v>
      </c>
      <c r="C36" s="39">
        <v>8424</v>
      </c>
      <c r="D36" s="39">
        <v>1709.49</v>
      </c>
      <c r="E36" s="40">
        <f t="shared" si="2"/>
        <v>1.3028259179660706</v>
      </c>
      <c r="F36" s="40">
        <f t="shared" si="3"/>
        <v>0.20293091168091168</v>
      </c>
    </row>
    <row r="37" spans="1:6" x14ac:dyDescent="0.3">
      <c r="A37" s="38" t="s">
        <v>135</v>
      </c>
      <c r="B37" s="39">
        <v>0</v>
      </c>
      <c r="C37" s="39">
        <v>133</v>
      </c>
      <c r="D37" s="39">
        <v>0</v>
      </c>
      <c r="E37" s="40" t="str">
        <f t="shared" si="2"/>
        <v>-</v>
      </c>
      <c r="F37" s="40">
        <f t="shared" si="3"/>
        <v>0</v>
      </c>
    </row>
    <row r="38" spans="1:6" x14ac:dyDescent="0.3">
      <c r="A38" s="38" t="s">
        <v>136</v>
      </c>
      <c r="B38" s="39">
        <v>258.75</v>
      </c>
      <c r="C38" s="39">
        <v>3119</v>
      </c>
      <c r="D38" s="39">
        <v>1573.98</v>
      </c>
      <c r="E38" s="40">
        <f t="shared" si="2"/>
        <v>6.0830144927536232</v>
      </c>
      <c r="F38" s="40">
        <f t="shared" si="3"/>
        <v>0.50464251362616219</v>
      </c>
    </row>
    <row r="39" spans="1:6" x14ac:dyDescent="0.3">
      <c r="A39" s="38" t="s">
        <v>137</v>
      </c>
      <c r="B39" s="39">
        <v>0</v>
      </c>
      <c r="C39" s="39">
        <v>133</v>
      </c>
      <c r="D39" s="39">
        <v>0</v>
      </c>
      <c r="E39" s="40" t="str">
        <f t="shared" si="2"/>
        <v>-</v>
      </c>
      <c r="F39" s="40">
        <f t="shared" si="3"/>
        <v>0</v>
      </c>
    </row>
    <row r="40" spans="1:6" x14ac:dyDescent="0.3">
      <c r="A40" s="38" t="s">
        <v>138</v>
      </c>
      <c r="B40" s="39">
        <v>2270.0500000000002</v>
      </c>
      <c r="C40" s="39">
        <v>4910</v>
      </c>
      <c r="D40" s="39">
        <v>1539.5</v>
      </c>
      <c r="E40" s="40">
        <f t="shared" si="2"/>
        <v>0.6781788947380013</v>
      </c>
      <c r="F40" s="40">
        <f t="shared" si="3"/>
        <v>0.31354378818737272</v>
      </c>
    </row>
    <row r="41" spans="1:6" x14ac:dyDescent="0.3">
      <c r="A41" s="38" t="s">
        <v>139</v>
      </c>
      <c r="B41" s="39">
        <v>2373.4499999999998</v>
      </c>
      <c r="C41" s="39">
        <v>7007</v>
      </c>
      <c r="D41" s="39">
        <v>2762.29</v>
      </c>
      <c r="E41" s="40">
        <f t="shared" si="2"/>
        <v>1.1638290252585899</v>
      </c>
      <c r="F41" s="40">
        <f t="shared" si="3"/>
        <v>0.39421863850435279</v>
      </c>
    </row>
    <row r="42" spans="1:6" x14ac:dyDescent="0.3">
      <c r="A42" s="38" t="s">
        <v>140</v>
      </c>
      <c r="B42" s="39">
        <v>103.05</v>
      </c>
      <c r="C42" s="39">
        <v>1029</v>
      </c>
      <c r="D42" s="39">
        <v>734</v>
      </c>
      <c r="E42" s="40">
        <f t="shared" si="2"/>
        <v>7.1227559437166423</v>
      </c>
      <c r="F42" s="40">
        <f t="shared" si="3"/>
        <v>0.71331389698736636</v>
      </c>
    </row>
    <row r="43" spans="1:6" x14ac:dyDescent="0.3">
      <c r="A43" s="38" t="s">
        <v>141</v>
      </c>
      <c r="B43" s="39">
        <v>1913.9</v>
      </c>
      <c r="C43" s="39">
        <v>9146</v>
      </c>
      <c r="D43" s="39">
        <v>1889.47</v>
      </c>
      <c r="E43" s="40">
        <f t="shared" si="2"/>
        <v>0.98723548774753123</v>
      </c>
      <c r="F43" s="40">
        <f t="shared" si="3"/>
        <v>0.20658976601793133</v>
      </c>
    </row>
    <row r="44" spans="1:6" x14ac:dyDescent="0.3">
      <c r="A44" s="38" t="s">
        <v>142</v>
      </c>
      <c r="B44" s="39">
        <v>199.06</v>
      </c>
      <c r="C44" s="39">
        <v>1227</v>
      </c>
      <c r="D44" s="39">
        <v>194.96</v>
      </c>
      <c r="E44" s="40">
        <f t="shared" si="2"/>
        <v>0.97940319501657791</v>
      </c>
      <c r="F44" s="40">
        <f t="shared" si="3"/>
        <v>0.15889160554197229</v>
      </c>
    </row>
    <row r="45" spans="1:6" x14ac:dyDescent="0.3">
      <c r="A45" s="38" t="s">
        <v>143</v>
      </c>
      <c r="B45" s="39">
        <v>3069</v>
      </c>
      <c r="C45" s="39">
        <v>3069</v>
      </c>
      <c r="D45" s="39">
        <v>4078</v>
      </c>
      <c r="E45" s="40">
        <f t="shared" si="2"/>
        <v>1.328771586836103</v>
      </c>
      <c r="F45" s="40">
        <f t="shared" si="3"/>
        <v>1.328771586836103</v>
      </c>
    </row>
    <row r="46" spans="1:6" x14ac:dyDescent="0.3">
      <c r="A46" s="38" t="s">
        <v>144</v>
      </c>
      <c r="B46" s="39">
        <v>1220</v>
      </c>
      <c r="C46" s="39">
        <v>4327</v>
      </c>
      <c r="D46" s="39">
        <v>1500</v>
      </c>
      <c r="E46" s="40">
        <f t="shared" si="2"/>
        <v>1.2295081967213115</v>
      </c>
      <c r="F46" s="40">
        <f t="shared" si="3"/>
        <v>0.34666050381326552</v>
      </c>
    </row>
    <row r="47" spans="1:6" x14ac:dyDescent="0.3">
      <c r="A47" s="38" t="s">
        <v>145</v>
      </c>
      <c r="B47" s="39">
        <v>1364.09</v>
      </c>
      <c r="C47" s="39">
        <v>3318</v>
      </c>
      <c r="D47" s="39">
        <v>2279.46</v>
      </c>
      <c r="E47" s="40">
        <f t="shared" si="2"/>
        <v>1.6710480979993989</v>
      </c>
      <c r="F47" s="40">
        <f t="shared" si="3"/>
        <v>0.68699819168173604</v>
      </c>
    </row>
    <row r="48" spans="1:6" x14ac:dyDescent="0.3">
      <c r="A48" s="38" t="s">
        <v>146</v>
      </c>
      <c r="B48" s="39">
        <v>0</v>
      </c>
      <c r="C48" s="39">
        <v>1327</v>
      </c>
      <c r="D48" s="39">
        <v>97.6</v>
      </c>
      <c r="E48" s="40" t="str">
        <f t="shared" si="2"/>
        <v>-</v>
      </c>
      <c r="F48" s="40">
        <f t="shared" si="3"/>
        <v>7.3549359457422747E-2</v>
      </c>
    </row>
    <row r="49" spans="1:8" x14ac:dyDescent="0.3">
      <c r="A49" s="38" t="s">
        <v>147</v>
      </c>
      <c r="B49" s="56">
        <v>0</v>
      </c>
      <c r="C49" s="39">
        <v>266</v>
      </c>
      <c r="D49" s="39">
        <v>0</v>
      </c>
      <c r="E49" s="40" t="str">
        <f t="shared" si="2"/>
        <v>-</v>
      </c>
      <c r="F49" s="40">
        <f t="shared" si="3"/>
        <v>0</v>
      </c>
    </row>
    <row r="50" spans="1:8" x14ac:dyDescent="0.3">
      <c r="A50" s="38" t="s">
        <v>148</v>
      </c>
      <c r="B50" s="39">
        <v>0</v>
      </c>
      <c r="C50" s="39">
        <v>133</v>
      </c>
      <c r="D50" s="39">
        <v>0</v>
      </c>
      <c r="E50" s="40" t="str">
        <f t="shared" si="2"/>
        <v>-</v>
      </c>
      <c r="F50" s="40">
        <f t="shared" si="3"/>
        <v>0</v>
      </c>
    </row>
    <row r="51" spans="1:8" x14ac:dyDescent="0.3">
      <c r="A51" s="38" t="s">
        <v>149</v>
      </c>
      <c r="B51" s="39">
        <v>313.27</v>
      </c>
      <c r="C51" s="39">
        <v>864</v>
      </c>
      <c r="D51" s="39">
        <v>568.27</v>
      </c>
      <c r="E51" s="40">
        <f t="shared" si="2"/>
        <v>1.813994318000447</v>
      </c>
      <c r="F51" s="40">
        <f t="shared" si="3"/>
        <v>0.65771990740740738</v>
      </c>
    </row>
    <row r="52" spans="1:8" x14ac:dyDescent="0.3">
      <c r="A52" s="38" t="s">
        <v>150</v>
      </c>
      <c r="B52" s="39">
        <v>0</v>
      </c>
      <c r="C52" s="39">
        <v>199</v>
      </c>
      <c r="D52" s="39">
        <v>0</v>
      </c>
      <c r="E52" s="40" t="str">
        <f t="shared" si="2"/>
        <v>-</v>
      </c>
      <c r="F52" s="40">
        <f t="shared" si="3"/>
        <v>0</v>
      </c>
    </row>
    <row r="53" spans="1:8" x14ac:dyDescent="0.3">
      <c r="A53" s="38" t="s">
        <v>151</v>
      </c>
      <c r="B53" s="39">
        <v>0</v>
      </c>
      <c r="C53" s="39">
        <v>125</v>
      </c>
      <c r="D53" s="39">
        <v>0</v>
      </c>
      <c r="E53" s="40" t="str">
        <f t="shared" ref="E53:E85" si="4">IF(B53&lt;&gt;0,D53/B53,"-")</f>
        <v>-</v>
      </c>
      <c r="F53" s="40">
        <f t="shared" ref="F53:F85" si="5">IF(C53&lt;&gt;0,D53/C53,"-")</f>
        <v>0</v>
      </c>
    </row>
    <row r="54" spans="1:8" x14ac:dyDescent="0.3">
      <c r="A54" s="38" t="s">
        <v>152</v>
      </c>
      <c r="B54" s="39">
        <v>917.55</v>
      </c>
      <c r="C54" s="39">
        <v>427</v>
      </c>
      <c r="D54" s="39">
        <v>105</v>
      </c>
      <c r="E54" s="40">
        <f t="shared" si="4"/>
        <v>0.1144351806441066</v>
      </c>
      <c r="F54" s="40">
        <f t="shared" si="5"/>
        <v>0.24590163934426229</v>
      </c>
    </row>
    <row r="55" spans="1:8" x14ac:dyDescent="0.3">
      <c r="A55" s="53" t="s">
        <v>153</v>
      </c>
      <c r="B55" s="54">
        <f>SUBTOTAL(9,B56:B58)</f>
        <v>478.88</v>
      </c>
      <c r="C55" s="54">
        <f>SUBTOTAL(9,C56:C58)</f>
        <v>1162</v>
      </c>
      <c r="D55" s="54">
        <f>SUBTOTAL(9,D56:D58)</f>
        <v>538.13</v>
      </c>
      <c r="E55" s="55">
        <f t="shared" si="4"/>
        <v>1.1237261944537253</v>
      </c>
      <c r="F55" s="55">
        <f t="shared" si="5"/>
        <v>0.46310671256454389</v>
      </c>
      <c r="G55" s="62">
        <f>SUM(D55)</f>
        <v>538.13</v>
      </c>
    </row>
    <row r="56" spans="1:8" x14ac:dyDescent="0.3">
      <c r="A56" s="38" t="s">
        <v>154</v>
      </c>
      <c r="B56" s="39">
        <v>371.94</v>
      </c>
      <c r="C56" s="39">
        <v>929</v>
      </c>
      <c r="D56" s="39">
        <v>406.61</v>
      </c>
      <c r="E56" s="40">
        <f t="shared" si="4"/>
        <v>1.0932139592407377</v>
      </c>
      <c r="F56" s="40">
        <f t="shared" si="5"/>
        <v>0.43768568353067816</v>
      </c>
    </row>
    <row r="57" spans="1:8" x14ac:dyDescent="0.3">
      <c r="A57" s="38" t="s">
        <v>155</v>
      </c>
      <c r="B57" s="39">
        <v>26.06</v>
      </c>
      <c r="C57" s="39">
        <v>100</v>
      </c>
      <c r="D57" s="39">
        <v>2.12</v>
      </c>
      <c r="E57" s="40">
        <f t="shared" si="4"/>
        <v>8.1350729086722959E-2</v>
      </c>
      <c r="F57" s="40">
        <f t="shared" si="5"/>
        <v>2.12E-2</v>
      </c>
    </row>
    <row r="58" spans="1:8" x14ac:dyDescent="0.3">
      <c r="A58" s="38" t="s">
        <v>156</v>
      </c>
      <c r="B58" s="39">
        <v>80.88</v>
      </c>
      <c r="C58" s="39">
        <v>133</v>
      </c>
      <c r="D58" s="39">
        <v>129.4</v>
      </c>
      <c r="E58" s="40">
        <f t="shared" si="4"/>
        <v>1.599901088031652</v>
      </c>
      <c r="F58" s="40">
        <f t="shared" si="5"/>
        <v>0.97293233082706776</v>
      </c>
    </row>
    <row r="59" spans="1:8" x14ac:dyDescent="0.3">
      <c r="A59" s="53" t="s">
        <v>157</v>
      </c>
      <c r="B59" s="54">
        <f>SUBTOTAL(9,B60:B60)</f>
        <v>0</v>
      </c>
      <c r="C59" s="54">
        <f>SUBTOTAL(9,C60:C60)</f>
        <v>900</v>
      </c>
      <c r="D59" s="54">
        <f>SUBTOTAL(9,D60:D60)</f>
        <v>0</v>
      </c>
      <c r="E59" s="55" t="str">
        <f t="shared" si="4"/>
        <v>-</v>
      </c>
      <c r="F59" s="55">
        <f t="shared" si="5"/>
        <v>0</v>
      </c>
      <c r="G59" s="62">
        <f>SUM(D59)</f>
        <v>0</v>
      </c>
      <c r="H59" s="62">
        <f>SUM(G24:G59)</f>
        <v>329062.56</v>
      </c>
    </row>
    <row r="60" spans="1:8" x14ac:dyDescent="0.3">
      <c r="A60" s="38" t="s">
        <v>158</v>
      </c>
      <c r="B60" s="39">
        <v>0</v>
      </c>
      <c r="C60" s="39">
        <v>900</v>
      </c>
      <c r="D60" s="39">
        <v>0</v>
      </c>
      <c r="E60" s="40" t="str">
        <f t="shared" si="4"/>
        <v>-</v>
      </c>
      <c r="F60" s="40">
        <f t="shared" si="5"/>
        <v>0</v>
      </c>
    </row>
    <row r="61" spans="1:8" x14ac:dyDescent="0.3">
      <c r="A61" s="53" t="s">
        <v>159</v>
      </c>
      <c r="B61" s="54">
        <f>SUBTOTAL(9,B62:B63)</f>
        <v>1059.25</v>
      </c>
      <c r="C61" s="54">
        <f>SUBTOTAL(9,C62:C63)</f>
        <v>1559</v>
      </c>
      <c r="D61" s="54">
        <f>SUBTOTAL(9,D62:D63)</f>
        <v>0</v>
      </c>
      <c r="E61" s="55">
        <f t="shared" si="4"/>
        <v>0</v>
      </c>
      <c r="F61" s="55">
        <f t="shared" si="5"/>
        <v>0</v>
      </c>
      <c r="G61" s="62">
        <f>SUM(D61+D76+D98)</f>
        <v>5476.49</v>
      </c>
    </row>
    <row r="62" spans="1:8" x14ac:dyDescent="0.3">
      <c r="A62" s="38" t="s">
        <v>160</v>
      </c>
      <c r="B62" s="39">
        <v>1059.25</v>
      </c>
      <c r="C62" s="39">
        <v>1059</v>
      </c>
      <c r="D62" s="39">
        <v>0</v>
      </c>
      <c r="E62" s="40">
        <f t="shared" si="4"/>
        <v>0</v>
      </c>
      <c r="F62" s="40">
        <f t="shared" si="5"/>
        <v>0</v>
      </c>
    </row>
    <row r="63" spans="1:8" x14ac:dyDescent="0.3">
      <c r="A63" s="38" t="s">
        <v>161</v>
      </c>
      <c r="B63" s="39">
        <v>0</v>
      </c>
      <c r="C63" s="39">
        <v>500</v>
      </c>
      <c r="D63" s="39">
        <v>0</v>
      </c>
      <c r="E63" s="40" t="str">
        <f t="shared" si="4"/>
        <v>-</v>
      </c>
      <c r="F63" s="40">
        <f t="shared" si="5"/>
        <v>0</v>
      </c>
    </row>
    <row r="64" spans="1:8" x14ac:dyDescent="0.3">
      <c r="A64" s="47" t="s">
        <v>162</v>
      </c>
      <c r="B64" s="48">
        <f>SUBTOTAL(9,B67:B79)</f>
        <v>4485.17</v>
      </c>
      <c r="C64" s="48">
        <f>SUBTOTAL(9,C67:C79)</f>
        <v>46292</v>
      </c>
      <c r="D64" s="48">
        <f>SUBTOTAL(9,D67:D79)</f>
        <v>13659.060000000001</v>
      </c>
      <c r="E64" s="49">
        <f t="shared" si="4"/>
        <v>3.0453828951856901</v>
      </c>
      <c r="F64" s="49">
        <f t="shared" si="5"/>
        <v>0.29506307785362484</v>
      </c>
    </row>
    <row r="65" spans="1:6" x14ac:dyDescent="0.3">
      <c r="A65" s="50" t="s">
        <v>121</v>
      </c>
      <c r="B65" s="51">
        <f>SUBTOTAL(9,B67:B79)</f>
        <v>4485.17</v>
      </c>
      <c r="C65" s="51">
        <f>SUBTOTAL(9,C67:C79)</f>
        <v>46292</v>
      </c>
      <c r="D65" s="51">
        <f>SUBTOTAL(9,D67:D79)</f>
        <v>13659.060000000001</v>
      </c>
      <c r="E65" s="52">
        <f t="shared" si="4"/>
        <v>3.0453828951856901</v>
      </c>
      <c r="F65" s="52">
        <f t="shared" si="5"/>
        <v>0.29506307785362484</v>
      </c>
    </row>
    <row r="66" spans="1:6" x14ac:dyDescent="0.3">
      <c r="A66" s="53" t="s">
        <v>127</v>
      </c>
      <c r="B66" s="54">
        <f>SUBTOTAL(9,B67:B75)</f>
        <v>4014.92</v>
      </c>
      <c r="C66" s="54">
        <f>SUBTOTAL(9,C67:C75)</f>
        <v>40592</v>
      </c>
      <c r="D66" s="54">
        <f>SUBTOTAL(9,D67:D75)</f>
        <v>8182.5700000000006</v>
      </c>
      <c r="E66" s="55">
        <f t="shared" si="4"/>
        <v>2.0380406085301823</v>
      </c>
      <c r="F66" s="55">
        <f t="shared" si="5"/>
        <v>0.20158085337012221</v>
      </c>
    </row>
    <row r="67" spans="1:6" x14ac:dyDescent="0.3">
      <c r="A67" s="38" t="s">
        <v>128</v>
      </c>
      <c r="B67" s="39">
        <v>164.95</v>
      </c>
      <c r="C67" s="39">
        <v>2120</v>
      </c>
      <c r="D67" s="39">
        <v>1350.17</v>
      </c>
      <c r="E67" s="40">
        <f t="shared" si="4"/>
        <v>8.1853288875416794</v>
      </c>
      <c r="F67" s="40">
        <f t="shared" si="5"/>
        <v>0.63687264150943401</v>
      </c>
    </row>
    <row r="68" spans="1:6" x14ac:dyDescent="0.3">
      <c r="A68" s="38" t="s">
        <v>132</v>
      </c>
      <c r="B68" s="39">
        <v>297.87</v>
      </c>
      <c r="C68" s="39">
        <v>605</v>
      </c>
      <c r="D68" s="39">
        <v>773.6</v>
      </c>
      <c r="E68" s="40">
        <f t="shared" si="4"/>
        <v>2.5971061201195154</v>
      </c>
      <c r="F68" s="40">
        <f t="shared" si="5"/>
        <v>1.2786776859504132</v>
      </c>
    </row>
    <row r="69" spans="1:6" x14ac:dyDescent="0.3">
      <c r="A69" s="38" t="s">
        <v>138</v>
      </c>
      <c r="B69" s="39">
        <v>58.13</v>
      </c>
      <c r="C69" s="39">
        <v>759</v>
      </c>
      <c r="D69" s="39">
        <v>976.5</v>
      </c>
      <c r="E69" s="40">
        <f t="shared" si="4"/>
        <v>16.798554963013935</v>
      </c>
      <c r="F69" s="40">
        <f t="shared" si="5"/>
        <v>1.2865612648221343</v>
      </c>
    </row>
    <row r="70" spans="1:6" x14ac:dyDescent="0.3">
      <c r="A70" s="38" t="s">
        <v>140</v>
      </c>
      <c r="B70" s="39">
        <v>0</v>
      </c>
      <c r="C70" s="39">
        <v>1850</v>
      </c>
      <c r="D70" s="39">
        <v>34.9</v>
      </c>
      <c r="E70" s="40" t="str">
        <f t="shared" si="4"/>
        <v>-</v>
      </c>
      <c r="F70" s="40">
        <f t="shared" si="5"/>
        <v>1.8864864864864866E-2</v>
      </c>
    </row>
    <row r="71" spans="1:6" x14ac:dyDescent="0.3">
      <c r="A71" s="38" t="s">
        <v>142</v>
      </c>
      <c r="B71" s="39">
        <v>571.25</v>
      </c>
      <c r="C71" s="39">
        <v>571</v>
      </c>
      <c r="D71" s="39">
        <v>571.25</v>
      </c>
      <c r="E71" s="40">
        <f t="shared" si="4"/>
        <v>1</v>
      </c>
      <c r="F71" s="40">
        <f t="shared" si="5"/>
        <v>1.0004378283712785</v>
      </c>
    </row>
    <row r="72" spans="1:6" x14ac:dyDescent="0.3">
      <c r="A72" s="38" t="s">
        <v>144</v>
      </c>
      <c r="B72" s="39">
        <v>356.28</v>
      </c>
      <c r="C72" s="39">
        <v>9320</v>
      </c>
      <c r="D72" s="39">
        <v>2699.18</v>
      </c>
      <c r="E72" s="40">
        <f t="shared" si="4"/>
        <v>7.5760076344448191</v>
      </c>
      <c r="F72" s="40">
        <f t="shared" si="5"/>
        <v>0.2896115879828326</v>
      </c>
    </row>
    <row r="73" spans="1:6" x14ac:dyDescent="0.3">
      <c r="A73" s="38" t="s">
        <v>145</v>
      </c>
      <c r="B73" s="39">
        <v>0</v>
      </c>
      <c r="C73" s="39">
        <v>10160</v>
      </c>
      <c r="D73" s="39">
        <v>0</v>
      </c>
      <c r="E73" s="40" t="str">
        <f t="shared" si="4"/>
        <v>-</v>
      </c>
      <c r="F73" s="40">
        <f t="shared" si="5"/>
        <v>0</v>
      </c>
    </row>
    <row r="74" spans="1:6" x14ac:dyDescent="0.3">
      <c r="A74" s="38" t="s">
        <v>146</v>
      </c>
      <c r="B74" s="39">
        <v>298.74</v>
      </c>
      <c r="C74" s="39">
        <v>5429</v>
      </c>
      <c r="D74" s="39">
        <v>0</v>
      </c>
      <c r="E74" s="40">
        <f t="shared" si="4"/>
        <v>0</v>
      </c>
      <c r="F74" s="40">
        <f t="shared" si="5"/>
        <v>0</v>
      </c>
    </row>
    <row r="75" spans="1:6" x14ac:dyDescent="0.3">
      <c r="A75" s="38" t="s">
        <v>147</v>
      </c>
      <c r="B75" s="39">
        <v>2267.6999999999998</v>
      </c>
      <c r="C75" s="39">
        <v>9778</v>
      </c>
      <c r="D75" s="39">
        <v>1776.97</v>
      </c>
      <c r="E75" s="40">
        <f t="shared" si="4"/>
        <v>0.78360012347312258</v>
      </c>
      <c r="F75" s="40">
        <f t="shared" si="5"/>
        <v>0.18173143792186541</v>
      </c>
    </row>
    <row r="76" spans="1:6" x14ac:dyDescent="0.3">
      <c r="A76" s="53" t="s">
        <v>159</v>
      </c>
      <c r="B76" s="54">
        <f>SUBTOTAL(9,B77:B79)</f>
        <v>470.25</v>
      </c>
      <c r="C76" s="54">
        <f>SUBTOTAL(9,C77:C79)</f>
        <v>5700</v>
      </c>
      <c r="D76" s="54">
        <f>SUBTOTAL(9,D77:D79)</f>
        <v>5476.49</v>
      </c>
      <c r="E76" s="55">
        <f t="shared" si="4"/>
        <v>11.645911749069644</v>
      </c>
      <c r="F76" s="55">
        <f t="shared" si="5"/>
        <v>0.96078771929824558</v>
      </c>
    </row>
    <row r="77" spans="1:6" x14ac:dyDescent="0.3">
      <c r="A77" s="38" t="s">
        <v>160</v>
      </c>
      <c r="B77" s="39">
        <v>470.25</v>
      </c>
      <c r="C77" s="39">
        <v>4200</v>
      </c>
      <c r="D77" s="39">
        <v>5076.6000000000004</v>
      </c>
      <c r="E77" s="40">
        <f t="shared" si="4"/>
        <v>10.795534290271133</v>
      </c>
      <c r="F77" s="40">
        <f t="shared" si="5"/>
        <v>1.2087142857142859</v>
      </c>
    </row>
    <row r="78" spans="1:6" x14ac:dyDescent="0.3">
      <c r="A78" s="38" t="s">
        <v>167</v>
      </c>
      <c r="B78" s="39">
        <v>0</v>
      </c>
      <c r="C78" s="39">
        <v>1500</v>
      </c>
      <c r="D78" s="39">
        <v>64.900000000000006</v>
      </c>
      <c r="E78" s="40"/>
      <c r="F78" s="40">
        <f t="shared" si="5"/>
        <v>4.3266666666666669E-2</v>
      </c>
    </row>
    <row r="79" spans="1:6" x14ac:dyDescent="0.3">
      <c r="A79" s="38" t="s">
        <v>168</v>
      </c>
      <c r="B79" s="39">
        <v>0</v>
      </c>
      <c r="C79" s="39">
        <v>0</v>
      </c>
      <c r="D79" s="39">
        <v>334.99</v>
      </c>
      <c r="E79" s="40" t="str">
        <f t="shared" si="4"/>
        <v>-</v>
      </c>
      <c r="F79" s="40" t="str">
        <f t="shared" si="5"/>
        <v>-</v>
      </c>
    </row>
    <row r="80" spans="1:6" x14ac:dyDescent="0.3">
      <c r="A80" s="47" t="s">
        <v>164</v>
      </c>
      <c r="B80" s="48">
        <f>SUBTOTAL(9,B83:B99)</f>
        <v>19078.22</v>
      </c>
      <c r="C80" s="48">
        <f>SUBTOTAL(9,C83:C99)</f>
        <v>57837.740000000005</v>
      </c>
      <c r="D80" s="48">
        <f>SUBTOTAL(9,D83:D99)</f>
        <v>31325.719999999998</v>
      </c>
      <c r="E80" s="49">
        <f t="shared" si="4"/>
        <v>1.6419624052977686</v>
      </c>
      <c r="F80" s="49">
        <f t="shared" si="5"/>
        <v>0.54161383207573455</v>
      </c>
    </row>
    <row r="81" spans="1:8" x14ac:dyDescent="0.3">
      <c r="A81" s="50" t="s">
        <v>165</v>
      </c>
      <c r="B81" s="51">
        <f>SUBTOTAL(9,B83:B88)</f>
        <v>11455.220000000001</v>
      </c>
      <c r="C81" s="51">
        <f>SUBTOTAL(9,C83:C88)</f>
        <v>33187.340000000004</v>
      </c>
      <c r="D81" s="51">
        <f>SUBTOTAL(9,D83:D88)</f>
        <v>19189.989999999998</v>
      </c>
      <c r="E81" s="52">
        <f t="shared" si="4"/>
        <v>1.675217935578714</v>
      </c>
      <c r="F81" s="52">
        <f t="shared" si="5"/>
        <v>0.57823224157163533</v>
      </c>
    </row>
    <row r="82" spans="1:8" x14ac:dyDescent="0.3">
      <c r="A82" s="53" t="s">
        <v>122</v>
      </c>
      <c r="B82" s="54">
        <f>SUBTOTAL(9,B83:B84)</f>
        <v>2406.6999999999998</v>
      </c>
      <c r="C82" s="54">
        <f>SUBTOTAL(9,C83:C84)</f>
        <v>6637.2</v>
      </c>
      <c r="D82" s="54">
        <f>SUBTOTAL(9,D83:D84)</f>
        <v>542.26</v>
      </c>
      <c r="E82" s="55">
        <f t="shared" si="4"/>
        <v>0.22531266879960113</v>
      </c>
      <c r="F82" s="55">
        <f t="shared" si="5"/>
        <v>8.1700114506117041E-2</v>
      </c>
    </row>
    <row r="83" spans="1:8" x14ac:dyDescent="0.3">
      <c r="A83" s="38" t="s">
        <v>123</v>
      </c>
      <c r="B83" s="39">
        <v>2406.6999999999998</v>
      </c>
      <c r="C83" s="39"/>
      <c r="D83" s="39">
        <v>542.26</v>
      </c>
      <c r="E83" s="40">
        <f t="shared" si="4"/>
        <v>0.22531266879960113</v>
      </c>
      <c r="F83" s="40" t="str">
        <f t="shared" si="5"/>
        <v>-</v>
      </c>
      <c r="H83" s="62">
        <f>SUM(D83+D91)</f>
        <v>12459.67</v>
      </c>
    </row>
    <row r="84" spans="1:8" x14ac:dyDescent="0.3">
      <c r="A84" s="38" t="s">
        <v>125</v>
      </c>
      <c r="B84" s="39"/>
      <c r="C84" s="39">
        <v>6637.2</v>
      </c>
      <c r="D84" s="39">
        <v>0</v>
      </c>
      <c r="E84" s="40" t="str">
        <f t="shared" si="4"/>
        <v>-</v>
      </c>
      <c r="F84" s="40">
        <f t="shared" si="5"/>
        <v>0</v>
      </c>
    </row>
    <row r="85" spans="1:8" x14ac:dyDescent="0.3">
      <c r="A85" s="53" t="s">
        <v>127</v>
      </c>
      <c r="B85" s="54">
        <f>SUBTOTAL(9,B86:B88)</f>
        <v>9048.52</v>
      </c>
      <c r="C85" s="54">
        <f>SUBTOTAL(9,C86:C88)</f>
        <v>26550.140000000003</v>
      </c>
      <c r="D85" s="54">
        <f>SUBTOTAL(9,D86:D88)</f>
        <v>18647.73</v>
      </c>
      <c r="E85" s="55">
        <f t="shared" si="4"/>
        <v>2.0608596764995819</v>
      </c>
      <c r="F85" s="55">
        <f t="shared" si="5"/>
        <v>0.70235900827641573</v>
      </c>
    </row>
    <row r="86" spans="1:8" x14ac:dyDescent="0.3">
      <c r="A86" s="38" t="s">
        <v>144</v>
      </c>
      <c r="B86" s="39"/>
      <c r="C86" s="39">
        <v>26548.81</v>
      </c>
      <c r="D86" s="39">
        <v>18647.73</v>
      </c>
      <c r="E86" s="40" t="str">
        <f t="shared" ref="E86:E100" si="6">IF(B86&lt;&gt;0,D86/B86,"-")</f>
        <v>-</v>
      </c>
      <c r="F86" s="40">
        <f t="shared" ref="F86:F100" si="7">IF(C86&lt;&gt;0,D86/C86,"-")</f>
        <v>0.70239419393938929</v>
      </c>
    </row>
    <row r="87" spans="1:8" x14ac:dyDescent="0.3">
      <c r="A87" s="38" t="s">
        <v>147</v>
      </c>
      <c r="B87" s="39">
        <v>9048.52</v>
      </c>
      <c r="C87" s="39">
        <v>0</v>
      </c>
      <c r="D87" s="39">
        <v>0</v>
      </c>
      <c r="E87" s="40">
        <f t="shared" si="6"/>
        <v>0</v>
      </c>
      <c r="F87" s="40" t="str">
        <f t="shared" si="7"/>
        <v>-</v>
      </c>
    </row>
    <row r="88" spans="1:8" x14ac:dyDescent="0.3">
      <c r="A88" s="38" t="s">
        <v>152</v>
      </c>
      <c r="B88" s="39"/>
      <c r="C88" s="39">
        <v>1.33</v>
      </c>
      <c r="D88" s="39">
        <v>0</v>
      </c>
      <c r="E88" s="40" t="str">
        <f t="shared" si="6"/>
        <v>-</v>
      </c>
      <c r="F88" s="40">
        <f t="shared" si="7"/>
        <v>0</v>
      </c>
    </row>
    <row r="89" spans="1:8" x14ac:dyDescent="0.3">
      <c r="A89" s="50" t="s">
        <v>166</v>
      </c>
      <c r="B89" s="51">
        <f>SUBTOTAL(9,B91:B99)</f>
        <v>7623</v>
      </c>
      <c r="C89" s="51">
        <f>SUBTOTAL(9,C91:C99)</f>
        <v>24650.400000000001</v>
      </c>
      <c r="D89" s="51">
        <f>SUBTOTAL(9,D91:D99)</f>
        <v>12135.73</v>
      </c>
      <c r="E89" s="52">
        <f t="shared" si="6"/>
        <v>1.5919887183523547</v>
      </c>
      <c r="F89" s="52">
        <f t="shared" si="7"/>
        <v>0.49231371499042609</v>
      </c>
      <c r="G89" s="62">
        <f>SUM(C89+C65+C81)</f>
        <v>104129.73999999999</v>
      </c>
    </row>
    <row r="90" spans="1:8" x14ac:dyDescent="0.3">
      <c r="A90" s="53" t="s">
        <v>122</v>
      </c>
      <c r="B90" s="54">
        <f>SUBTOTAL(9,B91:B91)</f>
        <v>6801.06</v>
      </c>
      <c r="C90" s="54">
        <f>SUBTOTAL(9,C91:C91)</f>
        <v>13602.12</v>
      </c>
      <c r="D90" s="54">
        <f>SUBTOTAL(9,D91:D91)</f>
        <v>11917.41</v>
      </c>
      <c r="E90" s="55">
        <f t="shared" si="6"/>
        <v>1.7522871434746936</v>
      </c>
      <c r="F90" s="55">
        <f t="shared" si="7"/>
        <v>0.8761435717373468</v>
      </c>
    </row>
    <row r="91" spans="1:8" x14ac:dyDescent="0.3">
      <c r="A91" s="38" t="s">
        <v>123</v>
      </c>
      <c r="B91" s="39">
        <v>6801.06</v>
      </c>
      <c r="C91" s="39">
        <v>13602.12</v>
      </c>
      <c r="D91" s="39">
        <v>11917.41</v>
      </c>
      <c r="E91" s="40">
        <f t="shared" si="6"/>
        <v>1.7522871434746936</v>
      </c>
      <c r="F91" s="40">
        <f t="shared" si="7"/>
        <v>0.8761435717373468</v>
      </c>
    </row>
    <row r="92" spans="1:8" x14ac:dyDescent="0.3">
      <c r="A92" s="53" t="s">
        <v>127</v>
      </c>
      <c r="B92" s="54">
        <f>SUBTOTAL(9,B93:B97)</f>
        <v>821.94</v>
      </c>
      <c r="C92" s="54">
        <f>SUBTOTAL(9,C93:C97)</f>
        <v>9048.2799999999988</v>
      </c>
      <c r="D92" s="54">
        <f>SUBTOTAL(9,D93:D97)</f>
        <v>218.32</v>
      </c>
      <c r="E92" s="55">
        <f t="shared" si="6"/>
        <v>0.26561549504830034</v>
      </c>
      <c r="F92" s="55">
        <f t="shared" si="7"/>
        <v>2.4128342624233558E-2</v>
      </c>
    </row>
    <row r="93" spans="1:8" x14ac:dyDescent="0.3">
      <c r="A93" s="38" t="s">
        <v>129</v>
      </c>
      <c r="B93" s="39">
        <v>821.94</v>
      </c>
      <c r="C93" s="39">
        <v>1748.28</v>
      </c>
      <c r="D93" s="39">
        <v>218.32</v>
      </c>
      <c r="E93" s="40">
        <f t="shared" si="6"/>
        <v>0.26561549504830034</v>
      </c>
      <c r="F93" s="40">
        <f t="shared" si="7"/>
        <v>0.12487702198732469</v>
      </c>
    </row>
    <row r="94" spans="1:8" x14ac:dyDescent="0.3">
      <c r="A94" s="38" t="s">
        <v>140</v>
      </c>
      <c r="B94" s="39"/>
      <c r="C94" s="39">
        <v>1000</v>
      </c>
      <c r="D94" s="39">
        <v>0</v>
      </c>
      <c r="E94" s="40" t="str">
        <f t="shared" si="6"/>
        <v>-</v>
      </c>
      <c r="F94" s="40">
        <f t="shared" si="7"/>
        <v>0</v>
      </c>
    </row>
    <row r="95" spans="1:8" x14ac:dyDescent="0.3">
      <c r="A95" s="38" t="s">
        <v>144</v>
      </c>
      <c r="B95" s="39"/>
      <c r="C95" s="39">
        <v>1600</v>
      </c>
      <c r="D95" s="39">
        <v>0</v>
      </c>
      <c r="E95" s="40" t="str">
        <f t="shared" si="6"/>
        <v>-</v>
      </c>
      <c r="F95" s="40">
        <f t="shared" si="7"/>
        <v>0</v>
      </c>
    </row>
    <row r="96" spans="1:8" x14ac:dyDescent="0.3">
      <c r="A96" s="38" t="s">
        <v>146</v>
      </c>
      <c r="B96" s="39"/>
      <c r="C96" s="39">
        <v>4700</v>
      </c>
      <c r="D96" s="39">
        <v>0</v>
      </c>
      <c r="E96" s="40" t="str">
        <f t="shared" si="6"/>
        <v>-</v>
      </c>
      <c r="F96" s="40">
        <f t="shared" si="7"/>
        <v>0</v>
      </c>
    </row>
    <row r="97" spans="1:6" x14ac:dyDescent="0.3">
      <c r="A97" s="38" t="s">
        <v>147</v>
      </c>
      <c r="B97" s="39"/>
      <c r="C97" s="39">
        <v>0</v>
      </c>
      <c r="D97" s="39">
        <v>0</v>
      </c>
      <c r="E97" s="40" t="str">
        <f t="shared" si="6"/>
        <v>-</v>
      </c>
      <c r="F97" s="40" t="str">
        <f t="shared" si="7"/>
        <v>-</v>
      </c>
    </row>
    <row r="98" spans="1:6" x14ac:dyDescent="0.3">
      <c r="A98" s="53" t="s">
        <v>159</v>
      </c>
      <c r="B98" s="54">
        <f>SUBTOTAL(9,B99:B99)</f>
        <v>0</v>
      </c>
      <c r="C98" s="54">
        <f>SUBTOTAL(9,C99:C99)</f>
        <v>2000</v>
      </c>
      <c r="D98" s="54">
        <f>SUBTOTAL(9,D99:D99)</f>
        <v>0</v>
      </c>
      <c r="E98" s="55" t="str">
        <f t="shared" si="6"/>
        <v>-</v>
      </c>
      <c r="F98" s="55">
        <f t="shared" si="7"/>
        <v>0</v>
      </c>
    </row>
    <row r="99" spans="1:6" x14ac:dyDescent="0.3">
      <c r="A99" s="38" t="s">
        <v>163</v>
      </c>
      <c r="B99" s="39">
        <v>0</v>
      </c>
      <c r="C99" s="39">
        <v>2000</v>
      </c>
      <c r="D99" s="39">
        <v>0</v>
      </c>
      <c r="E99" s="65" t="str">
        <f t="shared" si="6"/>
        <v>-</v>
      </c>
      <c r="F99" s="40">
        <f t="shared" si="7"/>
        <v>0</v>
      </c>
    </row>
    <row r="100" spans="1:6" ht="20.100000000000001" customHeight="1" x14ac:dyDescent="0.3">
      <c r="A100" s="25" t="s">
        <v>35</v>
      </c>
      <c r="B100" s="26">
        <f>IFERROR(SUBTOTAL(9,B25:B99),0)</f>
        <v>292372.18000000005</v>
      </c>
      <c r="C100" s="26">
        <f>IFERROR(SUBTOTAL(9,C25:C99),0)</f>
        <v>717988.74</v>
      </c>
      <c r="D100" s="63">
        <f>IFERROR(SUBTOTAL(9,D25:D99),0)</f>
        <v>346998.71999999986</v>
      </c>
      <c r="E100" s="66">
        <f t="shared" si="6"/>
        <v>1.1868390487768015</v>
      </c>
      <c r="F100" s="64">
        <f t="shared" si="7"/>
        <v>0.4832927045624697</v>
      </c>
    </row>
    <row r="101" spans="1:6" x14ac:dyDescent="0.3">
      <c r="E101" s="11"/>
      <c r="F101" s="11"/>
    </row>
  </sheetData>
  <mergeCells count="3">
    <mergeCell ref="A2:F2"/>
    <mergeCell ref="A1:F1"/>
    <mergeCell ref="A11:F11"/>
  </mergeCells>
  <phoneticPr fontId="17" type="noConversion"/>
  <pageMargins left="0.70866141732283505" right="0.70866141732283505" top="0.74803149606299202" bottom="0.74803149606299202" header="0.31496062992126" footer="0.31496062992126"/>
  <pageSetup scale="47" fitToHeight="0" orientation="portrait" r:id="rId1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Brtičević</dc:creator>
  <cp:lastModifiedBy>Vesna Brtičević</cp:lastModifiedBy>
  <cp:lastPrinted>2025-07-19T17:43:25Z</cp:lastPrinted>
  <dcterms:created xsi:type="dcterms:W3CDTF">2025-07-17T13:03:04Z</dcterms:created>
  <dcterms:modified xsi:type="dcterms:W3CDTF">2025-07-19T18:56:57Z</dcterms:modified>
</cp:coreProperties>
</file>