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M D C\2 0 2 6\P L A N\IZVRŠENJE FIN.PLANA\POLUGODIŠNJI\"/>
    </mc:Choice>
  </mc:AlternateContent>
  <xr:revisionPtr revIDLastSave="0" documentId="13_ncr:1_{3E96365F-879A-4946-A399-03016672C7BD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Sažetak" sheetId="2" r:id="rId1"/>
    <sheet name="Račun prihoda i rashoda" sheetId="3" r:id="rId2"/>
    <sheet name="Račun financiranja" sheetId="4" r:id="rId3"/>
    <sheet name="Posebni dio" sheetId="5" r:id="rId4"/>
  </sheets>
  <definedNames>
    <definedName name="__S0A_Master_DS__X" localSheetId="0">Sažetak!$A$8:$F$26</definedName>
    <definedName name="__S0A_Naslov_DS__" localSheetId="0">Sažetak!$A$1:$F$7</definedName>
    <definedName name="__S1A_G01_DS__X" localSheetId="2">'Račun financiranja'!#REF!</definedName>
    <definedName name="__S1A_G01_DS__X" localSheetId="1">'Račun prihoda i rashoda'!$A$7:$F$27</definedName>
    <definedName name="__S1A_G02_DS__X" localSheetId="2">'Račun financiranja'!#REF!</definedName>
    <definedName name="__S1A_G02_DS__X" localSheetId="1">'Račun prihoda i rashoda'!$A$8:$F$10</definedName>
    <definedName name="__S1A_G03_DS__X" localSheetId="2">'Račun financiranja'!#REF!</definedName>
    <definedName name="__S1A_G03_DS__X" localSheetId="1">'Račun prihoda i rashoda'!$A$9:$F$10</definedName>
    <definedName name="__S1A_Master_DS__X" localSheetId="2">'Račun financiranja'!#REF!</definedName>
    <definedName name="__S1A_Master_DS__X" localSheetId="1">'Račun prihoda i rashoda'!$A$10:$F$10</definedName>
    <definedName name="__S1A_Naslov_DS__" localSheetId="2">'Račun financiranja'!$A$1:$F$6</definedName>
    <definedName name="__S1A_Naslov_DS__" localSheetId="1">'Račun prihoda i rashoda'!$A$1:$F$6</definedName>
    <definedName name="__S2A_G01_DS__X" localSheetId="3">'Posebni dio'!$A$6:$F$7</definedName>
    <definedName name="__S2A_Master_DS__X" localSheetId="3">'Posebni dio'!$A$7:$F$7</definedName>
    <definedName name="__S2A_Naslov_DS__" localSheetId="3">'Posebni dio'!$A$1:$F$5</definedName>
    <definedName name="S0A_RedoviSveuk" localSheetId="0">Sažetak!#REF!</definedName>
    <definedName name="S0A_Ver1" localSheetId="0">Sažetak!$A$8:$F$26</definedName>
    <definedName name="S1A_RedoviSveuk" localSheetId="2">'Račun financiranja'!$A$7:$F$7</definedName>
    <definedName name="S1A_RedoviSveuk" localSheetId="1">'Račun prihoda i rashoda'!$A$28:$F$28</definedName>
    <definedName name="S2A_RedoviSveuk" localSheetId="3">'Posebni dio'!$A$8:$F$8</definedName>
  </definedNames>
  <calcPr calcId="191029"/>
</workbook>
</file>

<file path=xl/calcChain.xml><?xml version="1.0" encoding="utf-8"?>
<calcChain xmlns="http://schemas.openxmlformats.org/spreadsheetml/2006/main">
  <c r="E90" i="3" l="1"/>
  <c r="E119" i="3" l="1"/>
  <c r="F10" i="2"/>
  <c r="C24" i="3"/>
  <c r="C12" i="3"/>
  <c r="C7" i="3" s="1"/>
  <c r="C9" i="3"/>
  <c r="C8" i="3"/>
  <c r="C14" i="3"/>
  <c r="C11" i="3" s="1"/>
  <c r="C17" i="3"/>
  <c r="C18" i="3"/>
  <c r="C20" i="3"/>
  <c r="C21" i="3"/>
  <c r="C25" i="3"/>
  <c r="C95" i="5"/>
  <c r="C90" i="5"/>
  <c r="C88" i="5"/>
  <c r="C84" i="5"/>
  <c r="C80" i="5" s="1"/>
  <c r="C81" i="5"/>
  <c r="C75" i="5"/>
  <c r="C63" i="5" s="1"/>
  <c r="C65" i="5"/>
  <c r="C60" i="5"/>
  <c r="C58" i="5"/>
  <c r="C54" i="5"/>
  <c r="C28" i="5"/>
  <c r="C23" i="5"/>
  <c r="C90" i="3"/>
  <c r="C82" i="3"/>
  <c r="C34" i="3"/>
  <c r="C83" i="3"/>
  <c r="C79" i="3"/>
  <c r="C74" i="3"/>
  <c r="F74" i="3" s="1"/>
  <c r="C43" i="3"/>
  <c r="C35" i="3"/>
  <c r="C36" i="3"/>
  <c r="F36" i="3" s="1"/>
  <c r="C88" i="3"/>
  <c r="C86" i="3"/>
  <c r="F86" i="3" s="1"/>
  <c r="C84" i="3"/>
  <c r="F84" i="3" s="1"/>
  <c r="E80" i="3"/>
  <c r="C80" i="3"/>
  <c r="C75" i="3"/>
  <c r="F75" i="3" s="1"/>
  <c r="C68" i="3"/>
  <c r="F68" i="3" s="1"/>
  <c r="C66" i="3"/>
  <c r="F66" i="3" s="1"/>
  <c r="C56" i="3"/>
  <c r="F56" i="3" s="1"/>
  <c r="C49" i="3"/>
  <c r="F49" i="3" s="1"/>
  <c r="C44" i="3"/>
  <c r="F44" i="3" s="1"/>
  <c r="C41" i="3"/>
  <c r="F41" i="3" s="1"/>
  <c r="C39" i="3"/>
  <c r="F39" i="3" s="1"/>
  <c r="E18" i="5"/>
  <c r="E19" i="5"/>
  <c r="E17" i="5"/>
  <c r="F96" i="5"/>
  <c r="E96" i="5"/>
  <c r="D95" i="5"/>
  <c r="B95" i="5"/>
  <c r="E95" i="5" s="1"/>
  <c r="F94" i="5"/>
  <c r="E94" i="5"/>
  <c r="F93" i="5"/>
  <c r="E93" i="5"/>
  <c r="F92" i="5"/>
  <c r="E92" i="5"/>
  <c r="F91" i="5"/>
  <c r="E91" i="5"/>
  <c r="D90" i="5"/>
  <c r="B90" i="5"/>
  <c r="E90" i="5" s="1"/>
  <c r="F89" i="5"/>
  <c r="E89" i="5"/>
  <c r="D88" i="5"/>
  <c r="B88" i="5"/>
  <c r="F86" i="5"/>
  <c r="E86" i="5"/>
  <c r="F85" i="5"/>
  <c r="E85" i="5"/>
  <c r="D84" i="5"/>
  <c r="D80" i="5" s="1"/>
  <c r="B84" i="5"/>
  <c r="F83" i="5"/>
  <c r="E83" i="5"/>
  <c r="F82" i="5"/>
  <c r="E82" i="5"/>
  <c r="D81" i="5"/>
  <c r="B81" i="5"/>
  <c r="F78" i="5"/>
  <c r="E78" i="5"/>
  <c r="F77" i="5"/>
  <c r="E77" i="5"/>
  <c r="F76" i="5"/>
  <c r="E76" i="5"/>
  <c r="D75" i="5"/>
  <c r="B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D65" i="5"/>
  <c r="B65" i="5"/>
  <c r="F62" i="5"/>
  <c r="E62" i="5"/>
  <c r="F61" i="5"/>
  <c r="E61" i="5"/>
  <c r="D60" i="5"/>
  <c r="B60" i="5"/>
  <c r="E60" i="5" s="1"/>
  <c r="F59" i="5"/>
  <c r="E59" i="5"/>
  <c r="D58" i="5"/>
  <c r="B58" i="5"/>
  <c r="E58" i="5" s="1"/>
  <c r="F57" i="5"/>
  <c r="E57" i="5"/>
  <c r="F56" i="5"/>
  <c r="E56" i="5"/>
  <c r="F55" i="5"/>
  <c r="E55" i="5"/>
  <c r="D54" i="5"/>
  <c r="B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D28" i="5"/>
  <c r="D21" i="5" s="1"/>
  <c r="B28" i="5"/>
  <c r="F27" i="5"/>
  <c r="E27" i="5"/>
  <c r="F26" i="5"/>
  <c r="E26" i="5"/>
  <c r="F25" i="5"/>
  <c r="E25" i="5"/>
  <c r="F24" i="5"/>
  <c r="E24" i="5"/>
  <c r="D23" i="5"/>
  <c r="F23" i="5" s="1"/>
  <c r="B23" i="5"/>
  <c r="D22" i="5"/>
  <c r="F22" i="5" s="1"/>
  <c r="D13" i="5"/>
  <c r="F13" i="5" s="1"/>
  <c r="B13" i="5"/>
  <c r="D8" i="5"/>
  <c r="F8" i="5" s="1"/>
  <c r="C8" i="5"/>
  <c r="B8" i="5"/>
  <c r="F7" i="5"/>
  <c r="E7" i="5"/>
  <c r="D6" i="5"/>
  <c r="C6" i="5"/>
  <c r="B6" i="5"/>
  <c r="E6" i="5" s="1"/>
  <c r="D5" i="5"/>
  <c r="C5" i="5"/>
  <c r="B5" i="5"/>
  <c r="E30" i="4"/>
  <c r="D30" i="4"/>
  <c r="C30" i="4"/>
  <c r="F30" i="4" s="1"/>
  <c r="B30" i="4"/>
  <c r="F29" i="4"/>
  <c r="D29" i="4"/>
  <c r="E29" i="4" s="1"/>
  <c r="C29" i="4"/>
  <c r="B29" i="4"/>
  <c r="E24" i="4"/>
  <c r="D24" i="4"/>
  <c r="C24" i="4"/>
  <c r="F24" i="4" s="1"/>
  <c r="B24" i="4"/>
  <c r="D23" i="4"/>
  <c r="F23" i="4" s="1"/>
  <c r="C23" i="4"/>
  <c r="B23" i="4"/>
  <c r="F13" i="4"/>
  <c r="E13" i="4"/>
  <c r="D13" i="4"/>
  <c r="B13" i="4"/>
  <c r="E12" i="4"/>
  <c r="D12" i="4"/>
  <c r="F12" i="4" s="1"/>
  <c r="B12" i="4"/>
  <c r="F7" i="4"/>
  <c r="E7" i="4"/>
  <c r="D7" i="4"/>
  <c r="B7" i="4"/>
  <c r="E6" i="4"/>
  <c r="D6" i="4"/>
  <c r="F6" i="4" s="1"/>
  <c r="B6" i="4"/>
  <c r="E132" i="3"/>
  <c r="D132" i="3"/>
  <c r="C132" i="3"/>
  <c r="F132" i="3" s="1"/>
  <c r="B132" i="3"/>
  <c r="F131" i="3"/>
  <c r="E131" i="3"/>
  <c r="D130" i="3"/>
  <c r="F130" i="3" s="1"/>
  <c r="C130" i="3"/>
  <c r="B130" i="3"/>
  <c r="E130" i="3" s="1"/>
  <c r="E129" i="3"/>
  <c r="D129" i="3"/>
  <c r="F129" i="3" s="1"/>
  <c r="C129" i="3"/>
  <c r="B129" i="3"/>
  <c r="F118" i="3"/>
  <c r="E118" i="3"/>
  <c r="D117" i="3"/>
  <c r="C117" i="3"/>
  <c r="F117" i="3" s="1"/>
  <c r="B117" i="3"/>
  <c r="E117" i="3" s="1"/>
  <c r="F116" i="3"/>
  <c r="E116" i="3"/>
  <c r="D115" i="3"/>
  <c r="D119" i="3" s="1"/>
  <c r="C115" i="3"/>
  <c r="C119" i="3" s="1"/>
  <c r="F119" i="3" s="1"/>
  <c r="B115" i="3"/>
  <c r="E115" i="3" s="1"/>
  <c r="F114" i="3"/>
  <c r="E114" i="3"/>
  <c r="D113" i="3"/>
  <c r="C113" i="3"/>
  <c r="F113" i="3" s="1"/>
  <c r="B113" i="3"/>
  <c r="E113" i="3" s="1"/>
  <c r="D112" i="3"/>
  <c r="F112" i="3" s="1"/>
  <c r="C112" i="3"/>
  <c r="B112" i="3"/>
  <c r="F106" i="3"/>
  <c r="E106" i="3"/>
  <c r="D105" i="3"/>
  <c r="D107" i="3" s="1"/>
  <c r="C105" i="3"/>
  <c r="B105" i="3"/>
  <c r="E105" i="3" s="1"/>
  <c r="F104" i="3"/>
  <c r="E104" i="3"/>
  <c r="D103" i="3"/>
  <c r="C103" i="3"/>
  <c r="F103" i="3" s="1"/>
  <c r="B103" i="3"/>
  <c r="B107" i="3" s="1"/>
  <c r="E107" i="3" s="1"/>
  <c r="F102" i="3"/>
  <c r="E102" i="3"/>
  <c r="F101" i="3"/>
  <c r="D101" i="3"/>
  <c r="C101" i="3"/>
  <c r="B101" i="3"/>
  <c r="E101" i="3" s="1"/>
  <c r="E100" i="3"/>
  <c r="D100" i="3"/>
  <c r="C100" i="3"/>
  <c r="F100" i="3" s="1"/>
  <c r="B100" i="3"/>
  <c r="F89" i="3"/>
  <c r="E89" i="3"/>
  <c r="F88" i="3"/>
  <c r="D88" i="3"/>
  <c r="B88" i="3"/>
  <c r="E88" i="3" s="1"/>
  <c r="F87" i="3"/>
  <c r="E87" i="3"/>
  <c r="D86" i="3"/>
  <c r="D83" i="3" s="1"/>
  <c r="F83" i="3" s="1"/>
  <c r="B86" i="3"/>
  <c r="E86" i="3" s="1"/>
  <c r="F85" i="3"/>
  <c r="E85" i="3"/>
  <c r="D84" i="3"/>
  <c r="B84" i="3"/>
  <c r="E84" i="3" s="1"/>
  <c r="F81" i="3"/>
  <c r="E81" i="3"/>
  <c r="F80" i="3"/>
  <c r="D80" i="3"/>
  <c r="B80" i="3"/>
  <c r="D79" i="3"/>
  <c r="B79" i="3"/>
  <c r="E79" i="3" s="1"/>
  <c r="F78" i="3"/>
  <c r="E78" i="3"/>
  <c r="F77" i="3"/>
  <c r="E77" i="3"/>
  <c r="F76" i="3"/>
  <c r="E76" i="3"/>
  <c r="D75" i="3"/>
  <c r="B75" i="3"/>
  <c r="E75" i="3" s="1"/>
  <c r="D74" i="3"/>
  <c r="B74" i="3"/>
  <c r="E74" i="3" s="1"/>
  <c r="F73" i="3"/>
  <c r="E73" i="3"/>
  <c r="F72" i="3"/>
  <c r="E72" i="3"/>
  <c r="F71" i="3"/>
  <c r="E71" i="3"/>
  <c r="F70" i="3"/>
  <c r="E70" i="3"/>
  <c r="F69" i="3"/>
  <c r="E69" i="3"/>
  <c r="D68" i="3"/>
  <c r="B68" i="3"/>
  <c r="E68" i="3" s="1"/>
  <c r="F67" i="3"/>
  <c r="E67" i="3"/>
  <c r="D66" i="3"/>
  <c r="B66" i="3"/>
  <c r="E66" i="3" s="1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D56" i="3"/>
  <c r="B56" i="3"/>
  <c r="E56" i="3" s="1"/>
  <c r="F55" i="3"/>
  <c r="E55" i="3"/>
  <c r="F54" i="3"/>
  <c r="E54" i="3"/>
  <c r="F53" i="3"/>
  <c r="E53" i="3"/>
  <c r="F52" i="3"/>
  <c r="E52" i="3"/>
  <c r="F51" i="3"/>
  <c r="E51" i="3"/>
  <c r="F50" i="3"/>
  <c r="E50" i="3"/>
  <c r="D49" i="3"/>
  <c r="B49" i="3"/>
  <c r="E49" i="3" s="1"/>
  <c r="F48" i="3"/>
  <c r="E48" i="3"/>
  <c r="F47" i="3"/>
  <c r="E47" i="3"/>
  <c r="F46" i="3"/>
  <c r="E46" i="3"/>
  <c r="F45" i="3"/>
  <c r="E45" i="3"/>
  <c r="D44" i="3"/>
  <c r="B44" i="3"/>
  <c r="E44" i="3" s="1"/>
  <c r="D43" i="3"/>
  <c r="F43" i="3" s="1"/>
  <c r="F42" i="3"/>
  <c r="E42" i="3"/>
  <c r="E41" i="3"/>
  <c r="D41" i="3"/>
  <c r="B41" i="3"/>
  <c r="F40" i="3"/>
  <c r="E40" i="3"/>
  <c r="D39" i="3"/>
  <c r="B39" i="3"/>
  <c r="F38" i="3"/>
  <c r="E38" i="3"/>
  <c r="F37" i="3"/>
  <c r="E37" i="3"/>
  <c r="D36" i="3"/>
  <c r="B36" i="3"/>
  <c r="E36" i="3" s="1"/>
  <c r="D35" i="3"/>
  <c r="F35" i="3" s="1"/>
  <c r="B35" i="3"/>
  <c r="E35" i="3" s="1"/>
  <c r="D34" i="3"/>
  <c r="D33" i="3"/>
  <c r="F33" i="3" s="1"/>
  <c r="B33" i="3"/>
  <c r="F27" i="3"/>
  <c r="E27" i="3"/>
  <c r="F26" i="3"/>
  <c r="E26" i="3"/>
  <c r="F25" i="3"/>
  <c r="D25" i="3"/>
  <c r="B25" i="3"/>
  <c r="E25" i="3" s="1"/>
  <c r="D24" i="3"/>
  <c r="F24" i="3" s="1"/>
  <c r="B24" i="3"/>
  <c r="E24" i="3" s="1"/>
  <c r="F23" i="3"/>
  <c r="E23" i="3"/>
  <c r="F22" i="3"/>
  <c r="E22" i="3"/>
  <c r="F21" i="3"/>
  <c r="D21" i="3"/>
  <c r="B21" i="3"/>
  <c r="E21" i="3" s="1"/>
  <c r="D20" i="3"/>
  <c r="F20" i="3" s="1"/>
  <c r="B20" i="3"/>
  <c r="E20" i="3" s="1"/>
  <c r="F19" i="3"/>
  <c r="E19" i="3"/>
  <c r="F18" i="3"/>
  <c r="E18" i="3"/>
  <c r="D18" i="3"/>
  <c r="B18" i="3"/>
  <c r="F17" i="3"/>
  <c r="E17" i="3"/>
  <c r="D17" i="3"/>
  <c r="B17" i="3"/>
  <c r="F16" i="3"/>
  <c r="E16" i="3"/>
  <c r="F15" i="3"/>
  <c r="E15" i="3"/>
  <c r="F14" i="3"/>
  <c r="D14" i="3"/>
  <c r="B14" i="3"/>
  <c r="B11" i="3" s="1"/>
  <c r="F13" i="3"/>
  <c r="E13" i="3"/>
  <c r="F12" i="3"/>
  <c r="D12" i="3"/>
  <c r="B12" i="3"/>
  <c r="E12" i="3" s="1"/>
  <c r="D11" i="3"/>
  <c r="F10" i="3"/>
  <c r="E10" i="3"/>
  <c r="F9" i="3"/>
  <c r="E9" i="3"/>
  <c r="D9" i="3"/>
  <c r="B9" i="3"/>
  <c r="F8" i="3"/>
  <c r="E8" i="3"/>
  <c r="D8" i="3"/>
  <c r="B8" i="3"/>
  <c r="F6" i="3"/>
  <c r="D6" i="3"/>
  <c r="E6" i="3" s="1"/>
  <c r="B6" i="3"/>
  <c r="D25" i="2"/>
  <c r="D26" i="2" s="1"/>
  <c r="C25" i="2"/>
  <c r="F25" i="2" s="1"/>
  <c r="B25" i="2"/>
  <c r="E25" i="2" s="1"/>
  <c r="F24" i="2"/>
  <c r="E24" i="2"/>
  <c r="F23" i="2"/>
  <c r="E23" i="2"/>
  <c r="F22" i="2"/>
  <c r="D22" i="2"/>
  <c r="C22" i="2"/>
  <c r="B22" i="2"/>
  <c r="E22" i="2" s="1"/>
  <c r="F21" i="2"/>
  <c r="E21" i="2"/>
  <c r="F20" i="2"/>
  <c r="E20" i="2"/>
  <c r="E19" i="2"/>
  <c r="D19" i="2"/>
  <c r="F19" i="2" s="1"/>
  <c r="C19" i="2"/>
  <c r="B19" i="2"/>
  <c r="F18" i="2"/>
  <c r="E18" i="2"/>
  <c r="D18" i="2"/>
  <c r="C18" i="2"/>
  <c r="B18" i="2"/>
  <c r="D14" i="2"/>
  <c r="C14" i="2"/>
  <c r="F14" i="2" s="1"/>
  <c r="B14" i="2"/>
  <c r="E14" i="2" s="1"/>
  <c r="D13" i="2"/>
  <c r="F13" i="2" s="1"/>
  <c r="C13" i="2"/>
  <c r="B13" i="2"/>
  <c r="E13" i="2" s="1"/>
  <c r="F12" i="2"/>
  <c r="E12" i="2"/>
  <c r="F11" i="2"/>
  <c r="E11" i="2"/>
  <c r="D10" i="2"/>
  <c r="C10" i="2"/>
  <c r="B10" i="2"/>
  <c r="E10" i="2" s="1"/>
  <c r="F9" i="2"/>
  <c r="E9" i="2"/>
  <c r="F8" i="2"/>
  <c r="E8" i="2"/>
  <c r="F7" i="2"/>
  <c r="D7" i="2"/>
  <c r="E7" i="2" s="1"/>
  <c r="C7" i="2"/>
  <c r="B7" i="2"/>
  <c r="F81" i="5" l="1"/>
  <c r="F88" i="5"/>
  <c r="E8" i="5"/>
  <c r="F80" i="5"/>
  <c r="F5" i="5"/>
  <c r="E54" i="5"/>
  <c r="E81" i="5"/>
  <c r="E88" i="5"/>
  <c r="F95" i="5"/>
  <c r="F60" i="5"/>
  <c r="F65" i="5"/>
  <c r="C21" i="5"/>
  <c r="F21" i="5" s="1"/>
  <c r="F6" i="5"/>
  <c r="E23" i="5"/>
  <c r="E65" i="5"/>
  <c r="E75" i="5"/>
  <c r="E84" i="5"/>
  <c r="F54" i="5"/>
  <c r="C64" i="5"/>
  <c r="C14" i="5" s="1"/>
  <c r="F11" i="3"/>
  <c r="C87" i="5"/>
  <c r="C79" i="5" s="1"/>
  <c r="F90" i="5"/>
  <c r="F84" i="5"/>
  <c r="F75" i="5"/>
  <c r="F58" i="5"/>
  <c r="F79" i="3"/>
  <c r="F34" i="3"/>
  <c r="B80" i="5"/>
  <c r="E80" i="5" s="1"/>
  <c r="B63" i="5"/>
  <c r="B64" i="5"/>
  <c r="B22" i="5"/>
  <c r="E22" i="5" s="1"/>
  <c r="B21" i="5"/>
  <c r="E21" i="5" s="1"/>
  <c r="B119" i="3"/>
  <c r="E103" i="3"/>
  <c r="B43" i="3"/>
  <c r="E43" i="3" s="1"/>
  <c r="B28" i="3"/>
  <c r="E28" i="3" s="1"/>
  <c r="E14" i="3"/>
  <c r="B26" i="2"/>
  <c r="E26" i="2" s="1"/>
  <c r="C26" i="2"/>
  <c r="F26" i="2" s="1"/>
  <c r="B7" i="3"/>
  <c r="E7" i="3" s="1"/>
  <c r="E11" i="3"/>
  <c r="E33" i="3"/>
  <c r="E39" i="3"/>
  <c r="B82" i="3"/>
  <c r="E82" i="3" s="1"/>
  <c r="B83" i="3"/>
  <c r="E83" i="3" s="1"/>
  <c r="E112" i="3"/>
  <c r="E23" i="4"/>
  <c r="E5" i="5"/>
  <c r="E13" i="5"/>
  <c r="E28" i="5"/>
  <c r="B87" i="5"/>
  <c r="D28" i="3"/>
  <c r="F28" i="3" s="1"/>
  <c r="F105" i="3"/>
  <c r="C107" i="3"/>
  <c r="F107" i="3" s="1"/>
  <c r="F115" i="3"/>
  <c r="F28" i="5"/>
  <c r="D63" i="5"/>
  <c r="D64" i="5"/>
  <c r="F64" i="5" s="1"/>
  <c r="D87" i="5"/>
  <c r="D7" i="3"/>
  <c r="F7" i="3" s="1"/>
  <c r="D82" i="3"/>
  <c r="F82" i="3" s="1"/>
  <c r="C20" i="5" l="1"/>
  <c r="E63" i="5"/>
  <c r="C15" i="5"/>
  <c r="E64" i="5"/>
  <c r="C97" i="5"/>
  <c r="B34" i="3"/>
  <c r="E34" i="3" s="1"/>
  <c r="F63" i="5"/>
  <c r="D20" i="5"/>
  <c r="F20" i="5" s="1"/>
  <c r="D90" i="3"/>
  <c r="F90" i="3" s="1"/>
  <c r="D79" i="5"/>
  <c r="F79" i="5" s="1"/>
  <c r="F87" i="5"/>
  <c r="E87" i="5"/>
  <c r="B79" i="5"/>
  <c r="B90" i="3"/>
  <c r="D15" i="5" l="1"/>
  <c r="F15" i="5" s="1"/>
  <c r="E79" i="5"/>
  <c r="B20" i="5"/>
  <c r="E20" i="5" s="1"/>
  <c r="B15" i="5"/>
  <c r="E15" i="5" s="1"/>
  <c r="B14" i="5"/>
  <c r="B97" i="5"/>
  <c r="D14" i="5"/>
  <c r="F14" i="5" s="1"/>
  <c r="D97" i="5"/>
  <c r="F97" i="5" s="1"/>
  <c r="E97" i="5" l="1"/>
  <c r="E14" i="5"/>
</calcChain>
</file>

<file path=xl/sharedStrings.xml><?xml version="1.0" encoding="utf-8"?>
<sst xmlns="http://schemas.openxmlformats.org/spreadsheetml/2006/main" count="322" uniqueCount="190">
  <si>
    <t>MINISTARSTVO KULTURE I MEDIJA</t>
  </si>
  <si>
    <t>IZVRŠENJE PRORAČUNA ZA 2026. GODINU</t>
  </si>
  <si>
    <t>I. OPĆI DIO</t>
  </si>
  <si>
    <t>SAŽETAK  RAČUNA PRIHODA I RASHODA I RAČUNA FINANCIRANJA</t>
  </si>
  <si>
    <t>A. SAŽETAK  RAČUNA PRIHODA I RASHODA</t>
  </si>
  <si>
    <t>Brojčana oznaka i naziv</t>
  </si>
  <si>
    <t>Ostvarenje /
Izvršenje
01.-06.2025.</t>
  </si>
  <si>
    <t>Izvorni plan
2026.</t>
  </si>
  <si>
    <t>Ostvarenje /
Izvršenje
01.-06.2026.</t>
  </si>
  <si>
    <t>Indeks
izvršenja
01.-06.2025.</t>
  </si>
  <si>
    <t>Indeks
izvršenja
01.-06.2026.</t>
  </si>
  <si>
    <t>1</t>
  </si>
  <si>
    <t>6 Prihodi poslovanja</t>
  </si>
  <si>
    <t>7 Prihodi od prodaje nefinancijske imovine</t>
  </si>
  <si>
    <t xml:space="preserve">PRIHODI </t>
  </si>
  <si>
    <t>3 Rashodi poslovanja</t>
  </si>
  <si>
    <t>4 Rashodi za nabavu nefinancijske imovine</t>
  </si>
  <si>
    <t xml:space="preserve">RASHODI </t>
  </si>
  <si>
    <t>Razlika - višak/manjak</t>
  </si>
  <si>
    <t>B. SAŽETAK  RAČUNA FINANCIRANJA</t>
  </si>
  <si>
    <t>8 Primici od financijske imovine i zaduživanja</t>
  </si>
  <si>
    <t>5 Izdaci za financijsku imovinu i otplate zajmova</t>
  </si>
  <si>
    <t>RAZLIKA PRIMITAKA I IZDATAKA (8 - 5)</t>
  </si>
  <si>
    <t>PRIJENOS SREDSTAVA IZ PRETHODNE GODINE</t>
  </si>
  <si>
    <t>PRIJENOS SREDSTAVA U SLJEDEĆE RAZDOBLJE/GODINU</t>
  </si>
  <si>
    <t>Neto financiranje: (8 - 5) + Donos - Prijenos</t>
  </si>
  <si>
    <t xml:space="preserve">VIŠAK/MANJAK + NETO FINANCIRANJE </t>
  </si>
  <si>
    <t>RAČUN PRIHODA I RASHODA</t>
  </si>
  <si>
    <t xml:space="preserve">IZVJEŠTAJ O PRIHODIMA I RASHODIMA PREMA EKONOMSKOJ KLASIFIKACIJI </t>
  </si>
  <si>
    <t>PRIHODI</t>
  </si>
  <si>
    <t>Brojčana oznaka i naziv grupe</t>
  </si>
  <si>
    <t>Izvršenje na 30.06.2025.</t>
  </si>
  <si>
    <t>Izvršenje 2026.</t>
  </si>
  <si>
    <t>Indeks izvršenje / izvršenje prethodne godine</t>
  </si>
  <si>
    <t>Indeks izvršenje / tekući plan</t>
  </si>
  <si>
    <t xml:space="preserve"> 60 DRRH/60</t>
  </si>
  <si>
    <t xml:space="preserve">  600 DONOS/ODNOS</t>
  </si>
  <si>
    <t xml:space="preserve">   6000 DONOS/ODNOS</t>
  </si>
  <si>
    <t xml:space="preserve"> 63 Pomoći iz inozemstva i od subjekata unutar općeg proračuna</t>
  </si>
  <si>
    <t xml:space="preserve">  634 Pomoći od izvanproračunskih korisnika</t>
  </si>
  <si>
    <t xml:space="preserve">   6341 Tekuće pomoći od izvanproračunskih korisnika</t>
  </si>
  <si>
    <t xml:space="preserve">  636 Pomoći proračunskim korisnicima iz proračuna koji im nije nadležan</t>
  </si>
  <si>
    <t xml:space="preserve">   6361 Tekuće pomoći proračunskim korisnicima iz proračuna koji im nije nadležan</t>
  </si>
  <si>
    <t xml:space="preserve">   6362 Kapitalne pomoći proračunskim korisnicima iz proračuna koji im nije nadležan</t>
  </si>
  <si>
    <t xml:space="preserve"> 64 Prihodi od imovine</t>
  </si>
  <si>
    <t xml:space="preserve">  641 Prihodi od financijske imovine</t>
  </si>
  <si>
    <t xml:space="preserve">   6413 Kamate na oročena sredstva i depozite po viđenju</t>
  </si>
  <si>
    <t xml:space="preserve"> 66 Prihodi od prodaje proizvoda i robe te pruženih usluga i prihodi od donacija</t>
  </si>
  <si>
    <t xml:space="preserve">  661 Prihodi od prodaje proizvoda i robe te pruženih usluga</t>
  </si>
  <si>
    <t xml:space="preserve">   6614 Prihodi od prodaje proizvoda i robe</t>
  </si>
  <si>
    <t xml:space="preserve">   6615 Prihodi od pruženih usluga</t>
  </si>
  <si>
    <t xml:space="preserve"> 67 Prihodi iz nadležnog proračuna i od HZZO-a temeljem ugovornih obveza</t>
  </si>
  <si>
    <t xml:space="preserve">  671 Prihodi iz nadležnog proračuna za financiranje redovne djelatnosti prorač. kor.</t>
  </si>
  <si>
    <t xml:space="preserve">   6711 Prihodi iz nadležnog proračuna za financiranje rashoda poslovanja</t>
  </si>
  <si>
    <t xml:space="preserve">   6712 Prihodi iz nadležnog proračuna za fin. rashoda za nabavu nefinac. imovine</t>
  </si>
  <si>
    <t>SVEUKUPNO:</t>
  </si>
  <si>
    <t>RASHODI</t>
  </si>
  <si>
    <t xml:space="preserve"> 31 Rashodi za zaposlene</t>
  </si>
  <si>
    <t xml:space="preserve">  311 Plaće (Bruto)</t>
  </si>
  <si>
    <t xml:space="preserve">   3111 Plaće za redovan rad</t>
  </si>
  <si>
    <t xml:space="preserve">   3113 Plaće za prekovremeni rad</t>
  </si>
  <si>
    <t xml:space="preserve">  312 Ostali rashodi za zaposlene</t>
  </si>
  <si>
    <t xml:space="preserve">   3121 Ostali rashodi za zaposlene</t>
  </si>
  <si>
    <t xml:space="preserve">  313 Doprinosi na plaće</t>
  </si>
  <si>
    <t xml:space="preserve">   3132 Doprinosi za obvezno zdravstveno osiguranje</t>
  </si>
  <si>
    <t xml:space="preserve"> 32 Materijalni rashodi</t>
  </si>
  <si>
    <t xml:space="preserve">  321 Naknade troškova zaposlenima</t>
  </si>
  <si>
    <t xml:space="preserve">   3211 Službena putovanja</t>
  </si>
  <si>
    <t xml:space="preserve">   3212 Naknade za prijevoz, za rad na terenu i odvojeni život</t>
  </si>
  <si>
    <t xml:space="preserve">   3213 Stručno usavršavanje zaposlenika</t>
  </si>
  <si>
    <t xml:space="preserve">   3214 Ostale naknade troškova zaposlenima</t>
  </si>
  <si>
    <t xml:space="preserve">  322 Rashodi za materijal i energiju</t>
  </si>
  <si>
    <t xml:space="preserve">   3221 Uredski materijal i ostali materijalni rashodi</t>
  </si>
  <si>
    <t xml:space="preserve">   3222 Materijal i sirovine</t>
  </si>
  <si>
    <t xml:space="preserve">   3223 Energija</t>
  </si>
  <si>
    <t xml:space="preserve">   3224 Materijal i dijelovi za tekuće i investicijsko održavanje</t>
  </si>
  <si>
    <t xml:space="preserve">   3225 Sitni inventar i autogume</t>
  </si>
  <si>
    <t xml:space="preserve">   3227 Službena, radna i zaštitna odjeća i obuća</t>
  </si>
  <si>
    <t xml:space="preserve">  323 Rashodi za usluge</t>
  </si>
  <si>
    <t xml:space="preserve">   3231 Usluge telefona, interneta, pošte i prijevoza</t>
  </si>
  <si>
    <t xml:space="preserve">   3232 Usluge tekućeg i investicijskog održavanja</t>
  </si>
  <si>
    <t xml:space="preserve">   3233 Usluge promidžbe i informiranja</t>
  </si>
  <si>
    <t xml:space="preserve">   3234 Komunalne usluge</t>
  </si>
  <si>
    <t xml:space="preserve">   3235 Zakupnine i najamnine</t>
  </si>
  <si>
    <t xml:space="preserve">   3236 Zdravstvene i veterinarske usluge</t>
  </si>
  <si>
    <t xml:space="preserve">   3237 Intelektualne i osobne usluge</t>
  </si>
  <si>
    <t xml:space="preserve">   3238 Računalne usluge</t>
  </si>
  <si>
    <t xml:space="preserve">   3239 Ostale usluge</t>
  </si>
  <si>
    <t xml:space="preserve">  324 Naknade troškova osobama izvan radnog odnosa</t>
  </si>
  <si>
    <t xml:space="preserve">   3241 Naknade troškova osobama izvan radnog odnosa</t>
  </si>
  <si>
    <t xml:space="preserve">  329 Ostali nespomenuti rashodi poslovanja</t>
  </si>
  <si>
    <t xml:space="preserve">   3292 Premije osiguranja</t>
  </si>
  <si>
    <t xml:space="preserve">   3294 Članarine i norme</t>
  </si>
  <si>
    <t xml:space="preserve">   3295 Pristojbe i naknade</t>
  </si>
  <si>
    <t xml:space="preserve">   3296 Troškovi sudskih postupaka</t>
  </si>
  <si>
    <t xml:space="preserve">   3299 Ostali nespomenuti rashodi poslovanja</t>
  </si>
  <si>
    <t xml:space="preserve"> 34 Financijski rashodi</t>
  </si>
  <si>
    <t xml:space="preserve">  343 Ostali financijski rashodi</t>
  </si>
  <si>
    <t xml:space="preserve">   3431 Bankarske usluge i usluge platnog prometa</t>
  </si>
  <si>
    <t xml:space="preserve">   3433 Zatezne kamate</t>
  </si>
  <si>
    <t xml:space="preserve">   3434 Ostali nespomenuti financijski rashodi</t>
  </si>
  <si>
    <t xml:space="preserve"> 37 Naknade građanima i kućanstvima na temelju osiguranja i druge naknade</t>
  </si>
  <si>
    <t xml:space="preserve">  372 Ostale naknade građanima i kućanstvima iz proračuna</t>
  </si>
  <si>
    <t xml:space="preserve">   3721 Naknade građanima i kućanstvima u novcu</t>
  </si>
  <si>
    <t xml:space="preserve"> 42 Rashodi za nabavu proizvedene dugotrajne imovine</t>
  </si>
  <si>
    <t xml:space="preserve">  422 Postrojenja i oprema</t>
  </si>
  <si>
    <t xml:space="preserve">   4221 Uredska oprema i namještaj</t>
  </si>
  <si>
    <t xml:space="preserve">  424 Knjige, umjetnička djela i ostale izložbene vrijednosti</t>
  </si>
  <si>
    <t xml:space="preserve">   4241 Knjige</t>
  </si>
  <si>
    <t xml:space="preserve">  426 Nematerijalna proizvedena imovina</t>
  </si>
  <si>
    <t xml:space="preserve">   4262 Ulaganja u računalne programe</t>
  </si>
  <si>
    <t>IZVJEŠTAJ O PRIHODIMA I RASHODIMA PREMA IZVORIMA FINANCIRANJA</t>
  </si>
  <si>
    <t>1 OPĆI PRIHODI I PRIMICI</t>
  </si>
  <si>
    <t xml:space="preserve"> 11 Iz proračuna</t>
  </si>
  <si>
    <t>3 VLASTITI PRIHODI</t>
  </si>
  <si>
    <t xml:space="preserve"> 31 Vlastiti prihodi</t>
  </si>
  <si>
    <t>5 POMOĆI</t>
  </si>
  <si>
    <t xml:space="preserve"> 52 Pomoći grad. i župan</t>
  </si>
  <si>
    <t>IZVJEŠTAJ O RASHODIMA PREMA FUNKCIJSKOJ KLASIFIKACIJI</t>
  </si>
  <si>
    <t>08 Rekreacija, kultura i religija</t>
  </si>
  <si>
    <t xml:space="preserve"> 0820 FUNK.PODRUČJE</t>
  </si>
  <si>
    <t xml:space="preserve"> RAČUN FINANCIRANJA</t>
  </si>
  <si>
    <t>IZVJEŠTAJ RAČUNA FINANCIRANJA PREMA EKONOMSKOJ KLASIFIKACIJI</t>
  </si>
  <si>
    <t>PRIMICI</t>
  </si>
  <si>
    <t>IZDACI</t>
  </si>
  <si>
    <t>IZVJEŠTAJ RAČUNA FINANCIRANJA PREMA IZVORIMA FINANCIRANJA</t>
  </si>
  <si>
    <t>II. POSEBNI DIO</t>
  </si>
  <si>
    <t>IZVJEŠTAJ PO ORGANIZACIJSKOJ KLASIFIKACIJI</t>
  </si>
  <si>
    <t>RASHODI I IZDACI</t>
  </si>
  <si>
    <t>055 MINISTARSTVO KULTURE</t>
  </si>
  <si>
    <t xml:space="preserve"> 05540 MUZEJI I GALERIJE</t>
  </si>
  <si>
    <t>IZVJEŠTAJ PO PROGRAMSKOJ KLASIFIKACIJI</t>
  </si>
  <si>
    <t xml:space="preserve">            Rekapitulacija izvora financiranja</t>
  </si>
  <si>
    <t xml:space="preserve">            11 Iz proračuna</t>
  </si>
  <si>
    <t xml:space="preserve">763,208.00 </t>
  </si>
  <si>
    <t xml:space="preserve">            31 Vlastiti prihodi</t>
  </si>
  <si>
    <t xml:space="preserve">34,005.00 </t>
  </si>
  <si>
    <t xml:space="preserve">            52 Pomoći grad. i župan</t>
  </si>
  <si>
    <t xml:space="preserve">38,660.00 </t>
  </si>
  <si>
    <t xml:space="preserve">  3903 MUZEJSKA I VIZUALNA DJELATNOST</t>
  </si>
  <si>
    <t xml:space="preserve">   A780000 ADMINISTRACIJA I UPRAVLJANJE</t>
  </si>
  <si>
    <t xml:space="preserve">    11 Iz proračuna</t>
  </si>
  <si>
    <t xml:space="preserve">     31 Rashodi za zaposlene</t>
  </si>
  <si>
    <t xml:space="preserve">      3111 Plaće za redovan rad</t>
  </si>
  <si>
    <t xml:space="preserve">      3113 Plaće za prekovremeni rad</t>
  </si>
  <si>
    <t xml:space="preserve">      3121 Ostali rashodi za zaposlene</t>
  </si>
  <si>
    <t xml:space="preserve">      3132 Doprinosi za obvezno zdravstveno osiguranje</t>
  </si>
  <si>
    <t xml:space="preserve">     32 Materijalni rashodi</t>
  </si>
  <si>
    <t xml:space="preserve">      3211 Službena putovanja</t>
  </si>
  <si>
    <t xml:space="preserve">      3212 Naknade za prijevoz, za rad na terenu i odvojeni život</t>
  </si>
  <si>
    <t xml:space="preserve">      3213 Stručno usavršavanje zaposlenika</t>
  </si>
  <si>
    <t xml:space="preserve">      3214 Ostale naknade troškova zaposlenima</t>
  </si>
  <si>
    <t xml:space="preserve">      3221 Uredski materijal i ostali materijalni rashodi</t>
  </si>
  <si>
    <t xml:space="preserve">      3222 Materijal i sirovine</t>
  </si>
  <si>
    <t xml:space="preserve">      3223 Energija</t>
  </si>
  <si>
    <t xml:space="preserve">      3224 Materijal i dijelovi za tekuće i investicijsko održavanje</t>
  </si>
  <si>
    <t xml:space="preserve">      3225 Sitni inventar i autogume</t>
  </si>
  <si>
    <t xml:space="preserve">      3227 Službena, radna i zaštitna odjeća i obuća</t>
  </si>
  <si>
    <t xml:space="preserve">      3231 Usluge telefona, interneta, pošte i prijevoza</t>
  </si>
  <si>
    <t xml:space="preserve">      3232 Usluge tekućeg i investicijskog održavanja</t>
  </si>
  <si>
    <t xml:space="preserve">      3233 Usluge promidžbe i informiranja</t>
  </si>
  <si>
    <t xml:space="preserve">      3234 Komunalne usluge</t>
  </si>
  <si>
    <t xml:space="preserve">      3235 Zakupnine i najamnine</t>
  </si>
  <si>
    <t xml:space="preserve">      3236 Zdravstvene i veterinarske usluge</t>
  </si>
  <si>
    <t xml:space="preserve">      3237 Intelektualne i osobne usluge</t>
  </si>
  <si>
    <t xml:space="preserve">      3238 Računalne usluge</t>
  </si>
  <si>
    <t xml:space="preserve">      3239 Ostale usluge</t>
  </si>
  <si>
    <t xml:space="preserve">      3241 Naknade troškova osobama izvan radnog odnosa</t>
  </si>
  <si>
    <t xml:space="preserve">      3292 Premije osiguranja</t>
  </si>
  <si>
    <t xml:space="preserve">      3294 Članarine i norme</t>
  </si>
  <si>
    <t xml:space="preserve">      3295 Pristojbe i naknade</t>
  </si>
  <si>
    <t xml:space="preserve">      3296 Troškovi sudskih postupaka</t>
  </si>
  <si>
    <t xml:space="preserve">      3299 Ostali nespomenuti rashodi poslovanja</t>
  </si>
  <si>
    <t xml:space="preserve">     34 Financijski rashodi</t>
  </si>
  <si>
    <t xml:space="preserve">      3431 Bankarske usluge i usluge platnog prometa</t>
  </si>
  <si>
    <t xml:space="preserve">      3433 Zatezne kamate</t>
  </si>
  <si>
    <t xml:space="preserve">      3434 Ostali nespomenuti financijski rashodi</t>
  </si>
  <si>
    <t xml:space="preserve">     37 Naknade građanima i kućanstvima na temelju osiguranja i druge naknade</t>
  </si>
  <si>
    <t xml:space="preserve">      3721 Naknade građanima i kućanstvima u novcu</t>
  </si>
  <si>
    <t xml:space="preserve">     42 Rashodi za nabavu proizvedene dugotrajne imovine</t>
  </si>
  <si>
    <t xml:space="preserve">      4221 Uredska oprema i namještaj</t>
  </si>
  <si>
    <t xml:space="preserve">      4262 Ulaganja u računalne programe</t>
  </si>
  <si>
    <t xml:space="preserve">   A780001 PROGRAMI MUZEJSKO GALERIJSKE DJELATNOSTI</t>
  </si>
  <si>
    <t xml:space="preserve">      4241 Knjige</t>
  </si>
  <si>
    <t xml:space="preserve">   A780002 ADMINISTRACIJA I UPRAVLJANJE (IZ EVIDENCIJSKIH PRIHODA)</t>
  </si>
  <si>
    <t xml:space="preserve">    31 Vlastiti prihodi</t>
  </si>
  <si>
    <t xml:space="preserve">    52 Pomoći grad. i župan</t>
  </si>
  <si>
    <t>0</t>
  </si>
  <si>
    <t>20364,25</t>
  </si>
  <si>
    <t>345827,42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</si>
</sst>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14993743705557422"/>
        <bgColor auto="1"/>
      </patternFill>
    </fill>
    <fill>
      <patternFill patternType="solid">
        <fgColor theme="0" tint="-4.9989318521683403E-2"/>
        <bgColor auto="1"/>
      </patternFill>
    </fill>
    <fill>
      <patternFill patternType="solid">
        <fgColor theme="3" tint="0.79992065187536243"/>
        <bgColor auto="1"/>
      </patternFill>
    </fill>
    <fill>
      <patternFill patternType="solid">
        <fgColor theme="5" tint="0.79992065187536243"/>
        <bgColor auto="1"/>
      </patternFill>
    </fill>
    <fill>
      <patternFill patternType="solid">
        <fgColor theme="6" tint="0.79992065187536243"/>
        <bgColor auto="1"/>
      </patternFill>
    </fill>
    <fill>
      <patternFill patternType="solid">
        <fgColor theme="7" tint="0.79992065187536243"/>
        <bgColor auto="1"/>
      </patternFill>
    </fill>
    <fill>
      <patternFill patternType="solid">
        <fgColor theme="8" tint="0.79992065187536243"/>
        <bgColor auto="1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9" fontId="9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" fontId="11" fillId="0" borderId="1" xfId="0" applyNumberFormat="1" applyFont="1" applyBorder="1" applyAlignment="1">
      <alignment horizontal="right" vertical="center"/>
    </xf>
    <xf numFmtId="10" fontId="11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10" fontId="5" fillId="2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10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quotePrefix="1" applyFont="1"/>
    <xf numFmtId="0" fontId="13" fillId="3" borderId="2" xfId="0" applyFont="1" applyFill="1" applyBorder="1" applyAlignment="1">
      <alignment horizontal="left" vertical="center"/>
    </xf>
    <xf numFmtId="164" fontId="13" fillId="3" borderId="2" xfId="0" applyNumberFormat="1" applyFont="1" applyFill="1" applyBorder="1" applyAlignment="1">
      <alignment horizontal="right" vertical="center"/>
    </xf>
    <xf numFmtId="10" fontId="13" fillId="3" borderId="2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164" fontId="14" fillId="4" borderId="3" xfId="0" applyNumberFormat="1" applyFont="1" applyFill="1" applyBorder="1" applyAlignment="1">
      <alignment horizontal="right" vertical="center"/>
    </xf>
    <xf numFmtId="10" fontId="14" fillId="4" borderId="3" xfId="0" applyNumberFormat="1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left" vertical="center"/>
    </xf>
    <xf numFmtId="164" fontId="9" fillId="5" borderId="3" xfId="0" applyNumberFormat="1" applyFont="1" applyFill="1" applyBorder="1" applyAlignment="1">
      <alignment horizontal="right" vertical="center"/>
    </xf>
    <xf numFmtId="10" fontId="9" fillId="5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164" fontId="11" fillId="0" borderId="3" xfId="0" applyNumberFormat="1" applyFont="1" applyBorder="1" applyAlignment="1">
      <alignment horizontal="right" vertical="center"/>
    </xf>
    <xf numFmtId="10" fontId="11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10" fontId="5" fillId="2" borderId="4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  <xf numFmtId="0" fontId="15" fillId="0" borderId="5" xfId="0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0" fontId="15" fillId="0" borderId="7" xfId="0" applyFont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10" fontId="15" fillId="0" borderId="0" xfId="0" applyNumberFormat="1" applyFont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164" fontId="8" fillId="6" borderId="3" xfId="0" applyNumberFormat="1" applyFont="1" applyFill="1" applyBorder="1" applyAlignment="1">
      <alignment horizontal="right" vertical="center"/>
    </xf>
    <xf numFmtId="10" fontId="8" fillId="6" borderId="3" xfId="0" applyNumberFormat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left" vertical="center"/>
    </xf>
    <xf numFmtId="164" fontId="16" fillId="7" borderId="3" xfId="0" applyNumberFormat="1" applyFont="1" applyFill="1" applyBorder="1" applyAlignment="1">
      <alignment horizontal="right" vertical="center"/>
    </xf>
    <xf numFmtId="10" fontId="16" fillId="7" borderId="3" xfId="0" applyNumberFormat="1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left" vertical="center"/>
    </xf>
    <xf numFmtId="164" fontId="11" fillId="8" borderId="3" xfId="0" applyNumberFormat="1" applyFont="1" applyFill="1" applyBorder="1" applyAlignment="1">
      <alignment horizontal="right" vertical="center"/>
    </xf>
    <xf numFmtId="10" fontId="11" fillId="8" borderId="3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13" fillId="9" borderId="4" xfId="0" applyNumberFormat="1" applyFont="1" applyFill="1" applyBorder="1" applyAlignment="1">
      <alignment horizontal="center" vertical="center"/>
    </xf>
    <xf numFmtId="10" fontId="11" fillId="0" borderId="8" xfId="0" applyNumberFormat="1" applyFont="1" applyBorder="1" applyAlignment="1">
      <alignment horizontal="center" vertical="center"/>
    </xf>
    <xf numFmtId="10" fontId="13" fillId="4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zoomScaleNormal="100" workbookViewId="0">
      <pane ySplit="7" topLeftCell="A8" activePane="bottomLeft" state="frozen"/>
      <selection pane="bottomLeft" activeCell="A5" sqref="A5:F26"/>
    </sheetView>
  </sheetViews>
  <sheetFormatPr defaultColWidth="9.140625" defaultRowHeight="15" x14ac:dyDescent="0.25"/>
  <cols>
    <col min="1" max="1" width="74" style="1" customWidth="1"/>
    <col min="2" max="4" width="19.7109375" style="1" customWidth="1"/>
    <col min="5" max="6" width="15" style="1" customWidth="1"/>
  </cols>
  <sheetData>
    <row r="1" spans="1:6" s="2" customFormat="1" ht="20.100000000000001" customHeight="1" x14ac:dyDescent="0.2">
      <c r="A1" s="3" t="s">
        <v>0</v>
      </c>
      <c r="B1" s="4"/>
      <c r="C1" s="4"/>
      <c r="D1" s="4"/>
      <c r="E1" s="4"/>
      <c r="F1" s="4"/>
    </row>
    <row r="2" spans="1:6" s="5" customFormat="1" ht="30" customHeight="1" x14ac:dyDescent="0.25">
      <c r="A2" s="56" t="s">
        <v>1</v>
      </c>
      <c r="B2" s="56"/>
      <c r="C2" s="56"/>
      <c r="D2" s="56"/>
      <c r="E2" s="56"/>
      <c r="F2" s="56"/>
    </row>
    <row r="3" spans="1:6" s="5" customFormat="1" ht="30" customHeight="1" x14ac:dyDescent="0.25">
      <c r="A3" s="57" t="s">
        <v>2</v>
      </c>
      <c r="B3" s="57"/>
      <c r="C3" s="57"/>
      <c r="D3" s="57"/>
      <c r="E3" s="57"/>
      <c r="F3" s="57"/>
    </row>
    <row r="4" spans="1:6" s="6" customFormat="1" ht="24.95" customHeight="1" x14ac:dyDescent="0.3">
      <c r="A4" s="57" t="s">
        <v>3</v>
      </c>
      <c r="B4" s="57"/>
      <c r="C4" s="57"/>
      <c r="D4" s="57"/>
      <c r="E4" s="57"/>
      <c r="F4" s="57"/>
    </row>
    <row r="5" spans="1:6" s="7" customFormat="1" ht="24.95" customHeight="1" x14ac:dyDescent="0.25">
      <c r="A5" s="8" t="s">
        <v>4</v>
      </c>
      <c r="B5" s="9"/>
      <c r="C5" s="9"/>
      <c r="D5" s="9"/>
      <c r="E5" s="9"/>
      <c r="F5" s="9"/>
    </row>
    <row r="6" spans="1:6" ht="57.6" customHeight="1" x14ac:dyDescent="0.25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</row>
    <row r="7" spans="1:6" s="11" customFormat="1" ht="15.95" customHeight="1" x14ac:dyDescent="0.25">
      <c r="A7" s="12" t="s">
        <v>11</v>
      </c>
      <c r="B7" s="12">
        <f>COLUMN()</f>
        <v>2</v>
      </c>
      <c r="C7" s="12">
        <f>COLUMN()</f>
        <v>3</v>
      </c>
      <c r="D7" s="12">
        <f>COLUMN()</f>
        <v>4</v>
      </c>
      <c r="E7" s="12" t="str">
        <f>_xlfn.CONCAT(TEXT(COLUMN(),"@")," (",TEXT(D7,"@")," / ",TEXT(B7,"@"),")")</f>
        <v>5 (4 / 2)</v>
      </c>
      <c r="F7" s="12" t="str">
        <f>_xlfn.CONCAT(TEXT(COLUMN(),"@")," (",TEXT(D7,"@")," / ",TEXT(C7,"@"),")")</f>
        <v>6 (4 / 3)</v>
      </c>
    </row>
    <row r="8" spans="1:6" s="11" customFormat="1" ht="24.95" customHeight="1" x14ac:dyDescent="0.25">
      <c r="A8" s="13" t="s">
        <v>12</v>
      </c>
      <c r="B8" s="14">
        <v>347001.65</v>
      </c>
      <c r="C8" s="14">
        <v>835873</v>
      </c>
      <c r="D8" s="14">
        <v>374337.58</v>
      </c>
      <c r="E8" s="15">
        <f t="shared" ref="E8:F14" si="0">IF(B8&lt;&gt;0,D8/B8,"-")</f>
        <v>1.0787775216630815</v>
      </c>
      <c r="F8" s="15">
        <f>IF(C8&lt;&gt;0,D8/C8,"-")</f>
        <v>0.4478402580296289</v>
      </c>
    </row>
    <row r="9" spans="1:6" s="11" customFormat="1" ht="24.95" customHeight="1" x14ac:dyDescent="0.25">
      <c r="A9" s="13" t="s">
        <v>13</v>
      </c>
      <c r="B9" s="14">
        <v>0</v>
      </c>
      <c r="C9" s="14">
        <v>0</v>
      </c>
      <c r="D9" s="14">
        <v>0</v>
      </c>
      <c r="E9" s="15" t="str">
        <f t="shared" si="0"/>
        <v>-</v>
      </c>
      <c r="F9" s="15" t="str">
        <f>IF(C9&lt;&gt;0,D9/C9,"-")</f>
        <v>-</v>
      </c>
    </row>
    <row r="10" spans="1:6" s="16" customFormat="1" ht="30" customHeight="1" x14ac:dyDescent="0.25">
      <c r="A10" s="17" t="s">
        <v>14</v>
      </c>
      <c r="B10" s="18">
        <f>B8+B9</f>
        <v>347001.65</v>
      </c>
      <c r="C10" s="18">
        <f>C8+C9</f>
        <v>835873</v>
      </c>
      <c r="D10" s="18">
        <f>D8+D9</f>
        <v>374337.58</v>
      </c>
      <c r="E10" s="19">
        <f t="shared" si="0"/>
        <v>1.0787775216630815</v>
      </c>
      <c r="F10" s="19">
        <f>IF(C10&lt;&gt;0,D10/C10,"-")</f>
        <v>0.4478402580296289</v>
      </c>
    </row>
    <row r="11" spans="1:6" s="11" customFormat="1" ht="24.95" customHeight="1" x14ac:dyDescent="0.25">
      <c r="A11" s="13" t="s">
        <v>15</v>
      </c>
      <c r="B11" s="14">
        <v>342077.71</v>
      </c>
      <c r="C11" s="14">
        <v>823104</v>
      </c>
      <c r="D11" s="14">
        <v>363169.11</v>
      </c>
      <c r="E11" s="15">
        <f t="shared" si="0"/>
        <v>1.0616567504500658</v>
      </c>
      <c r="F11" s="15">
        <f>IF(C11&lt;&gt;0,D11/C11,"-")</f>
        <v>0.44121898326335429</v>
      </c>
    </row>
    <row r="12" spans="1:6" s="11" customFormat="1" ht="24.95" customHeight="1" x14ac:dyDescent="0.25">
      <c r="A12" s="13" t="s">
        <v>16</v>
      </c>
      <c r="B12" s="14">
        <v>5476.49</v>
      </c>
      <c r="C12" s="14">
        <v>12769</v>
      </c>
      <c r="D12" s="14">
        <v>3022.56</v>
      </c>
      <c r="E12" s="15">
        <f t="shared" si="0"/>
        <v>0.55191555174938689</v>
      </c>
      <c r="F12" s="15">
        <f>IF(C12&lt;&gt;0,D12/C12,"-")</f>
        <v>0.23671078392983005</v>
      </c>
    </row>
    <row r="13" spans="1:6" ht="30" customHeight="1" x14ac:dyDescent="0.25">
      <c r="A13" s="17" t="s">
        <v>17</v>
      </c>
      <c r="B13" s="18">
        <f>B11+B12</f>
        <v>347554.2</v>
      </c>
      <c r="C13" s="18">
        <f>C11+C12</f>
        <v>835873</v>
      </c>
      <c r="D13" s="18">
        <f>D11+D12</f>
        <v>366191.67</v>
      </c>
      <c r="E13" s="19">
        <f t="shared" si="0"/>
        <v>1.0536246432930461</v>
      </c>
      <c r="F13" s="19">
        <f>IF(C13&lt;&gt;0,D13/C13,"-")</f>
        <v>0.43809486608611592</v>
      </c>
    </row>
    <row r="14" spans="1:6" ht="30" customHeight="1" x14ac:dyDescent="0.25">
      <c r="A14" s="17" t="s">
        <v>18</v>
      </c>
      <c r="B14" s="18">
        <f>B8+B9-B11-B12</f>
        <v>-552.54999999999745</v>
      </c>
      <c r="C14" s="18">
        <f>C8+C9-C11-C12</f>
        <v>0</v>
      </c>
      <c r="D14" s="18">
        <f>D8+D9-D11-D12</f>
        <v>8145.9100000000308</v>
      </c>
      <c r="E14" s="19">
        <f t="shared" si="0"/>
        <v>-14.742394353452299</v>
      </c>
      <c r="F14" s="19" t="str">
        <f>IF(C14&lt;&gt;0,D14/C14,"-")</f>
        <v>-</v>
      </c>
    </row>
    <row r="15" spans="1:6" x14ac:dyDescent="0.25">
      <c r="A15" s="20"/>
      <c r="B15" s="21"/>
      <c r="C15" s="21"/>
      <c r="D15" s="21"/>
      <c r="E15" s="22"/>
      <c r="F15" s="22"/>
    </row>
    <row r="16" spans="1:6" x14ac:dyDescent="0.25">
      <c r="A16" s="20"/>
      <c r="B16" s="21"/>
      <c r="C16" s="21"/>
      <c r="D16" s="21"/>
      <c r="E16" s="22"/>
      <c r="F16" s="22"/>
    </row>
    <row r="17" spans="1:6" s="7" customFormat="1" ht="21.75" customHeight="1" x14ac:dyDescent="0.2">
      <c r="A17" s="23" t="s">
        <v>19</v>
      </c>
      <c r="B17" s="9"/>
      <c r="C17" s="9"/>
      <c r="D17" s="9"/>
      <c r="E17" s="9"/>
      <c r="F17" s="9"/>
    </row>
    <row r="18" spans="1:6" ht="57.6" customHeight="1" x14ac:dyDescent="0.25">
      <c r="A18" s="10" t="s">
        <v>5</v>
      </c>
      <c r="B18" s="10" t="str">
        <f>B6</f>
        <v>Ostvarenje /
Izvršenje
01.-06.2025.</v>
      </c>
      <c r="C18" s="10" t="str">
        <f>C6</f>
        <v>Izvorni plan
2026.</v>
      </c>
      <c r="D18" s="10" t="str">
        <f>D6</f>
        <v>Ostvarenje /
Izvršenje
01.-06.2026.</v>
      </c>
      <c r="E18" s="10" t="str">
        <f>E6</f>
        <v>Indeks
izvršenja
01.-06.2025.</v>
      </c>
      <c r="F18" s="10" t="str">
        <f>F6</f>
        <v>Indeks
izvršenja
01.-06.2026.</v>
      </c>
    </row>
    <row r="19" spans="1:6" s="11" customFormat="1" ht="15.95" customHeight="1" x14ac:dyDescent="0.25">
      <c r="A19" s="12" t="s">
        <v>11</v>
      </c>
      <c r="B19" s="12">
        <f>COLUMN()</f>
        <v>2</v>
      </c>
      <c r="C19" s="12">
        <f>COLUMN()</f>
        <v>3</v>
      </c>
      <c r="D19" s="12">
        <f>COLUMN()</f>
        <v>4</v>
      </c>
      <c r="E19" s="12" t="str">
        <f>_xlfn.CONCAT(TEXT(COLUMN(),"@")," (",TEXT(D19,"@")," / ",TEXT(B19,"@"),")")</f>
        <v>5 (4 / 2)</v>
      </c>
      <c r="F19" s="12" t="str">
        <f>_xlfn.CONCAT(TEXT(COLUMN(),"@")," (",TEXT(D19,"@")," / ",TEXT(C19,"@"),")")</f>
        <v>6 (4 / 3)</v>
      </c>
    </row>
    <row r="20" spans="1:6" s="11" customFormat="1" ht="24.95" customHeight="1" x14ac:dyDescent="0.25">
      <c r="A20" s="13" t="s">
        <v>20</v>
      </c>
      <c r="B20" s="14">
        <v>0</v>
      </c>
      <c r="C20" s="14">
        <v>0</v>
      </c>
      <c r="D20" s="14">
        <v>0</v>
      </c>
      <c r="E20" s="15" t="str">
        <f t="shared" ref="E20:E26" si="1">IF(B20&lt;&gt;0,D20/B20,"-")</f>
        <v>-</v>
      </c>
      <c r="F20" s="15" t="str">
        <f t="shared" ref="F20:F26" si="2">IF(C20&lt;&gt;0,D20/C20,"-")</f>
        <v>-</v>
      </c>
    </row>
    <row r="21" spans="1:6" s="11" customFormat="1" ht="24.95" customHeight="1" x14ac:dyDescent="0.25">
      <c r="A21" s="13" t="s">
        <v>21</v>
      </c>
      <c r="B21" s="14">
        <v>0</v>
      </c>
      <c r="C21" s="14">
        <v>0</v>
      </c>
      <c r="D21" s="14">
        <v>0</v>
      </c>
      <c r="E21" s="15" t="str">
        <f t="shared" si="1"/>
        <v>-</v>
      </c>
      <c r="F21" s="15" t="str">
        <f t="shared" si="2"/>
        <v>-</v>
      </c>
    </row>
    <row r="22" spans="1:6" s="11" customFormat="1" ht="30" customHeight="1" x14ac:dyDescent="0.25">
      <c r="A22" s="17" t="s">
        <v>22</v>
      </c>
      <c r="B22" s="18">
        <f>B20-B21</f>
        <v>0</v>
      </c>
      <c r="C22" s="18">
        <f>C20-C21</f>
        <v>0</v>
      </c>
      <c r="D22" s="18">
        <f>D20-D21</f>
        <v>0</v>
      </c>
      <c r="E22" s="19" t="str">
        <f t="shared" si="1"/>
        <v>-</v>
      </c>
      <c r="F22" s="19" t="str">
        <f t="shared" si="2"/>
        <v>-</v>
      </c>
    </row>
    <row r="23" spans="1:6" s="11" customFormat="1" ht="24.95" customHeight="1" x14ac:dyDescent="0.25">
      <c r="A23" s="13" t="s">
        <v>23</v>
      </c>
      <c r="B23" s="14">
        <v>163996.10999999999</v>
      </c>
      <c r="C23" s="14">
        <v>163996.10999999999</v>
      </c>
      <c r="D23" s="14">
        <v>150066.51999999999</v>
      </c>
      <c r="E23" s="15">
        <f t="shared" si="1"/>
        <v>0.91506146090904228</v>
      </c>
      <c r="F23" s="15">
        <f t="shared" si="2"/>
        <v>0.91506146090904228</v>
      </c>
    </row>
    <row r="24" spans="1:6" s="11" customFormat="1" ht="24.95" customHeight="1" x14ac:dyDescent="0.25">
      <c r="A24" s="13" t="s">
        <v>24</v>
      </c>
      <c r="B24" s="14">
        <v>150066.51999999999</v>
      </c>
      <c r="C24" s="14">
        <v>163996.10999999999</v>
      </c>
      <c r="D24" s="14">
        <v>162259.07</v>
      </c>
      <c r="E24" s="15">
        <f t="shared" si="1"/>
        <v>1.0812476360483338</v>
      </c>
      <c r="F24" s="15">
        <f t="shared" si="2"/>
        <v>0.98940804144683692</v>
      </c>
    </row>
    <row r="25" spans="1:6" ht="30" customHeight="1" x14ac:dyDescent="0.25">
      <c r="A25" s="17" t="s">
        <v>25</v>
      </c>
      <c r="B25" s="18">
        <f>B20-B21+B23-B24</f>
        <v>13929.589999999997</v>
      </c>
      <c r="C25" s="18">
        <f>C20-C21+C23-C24</f>
        <v>0</v>
      </c>
      <c r="D25" s="18">
        <f>D20-D21+D23-D24</f>
        <v>-12192.550000000017</v>
      </c>
      <c r="E25" s="19">
        <f t="shared" si="1"/>
        <v>-0.87529855509028054</v>
      </c>
      <c r="F25" s="19" t="str">
        <f t="shared" si="2"/>
        <v>-</v>
      </c>
    </row>
    <row r="26" spans="1:6" ht="30" customHeight="1" x14ac:dyDescent="0.25">
      <c r="A26" s="17" t="s">
        <v>26</v>
      </c>
      <c r="B26" s="18">
        <f>B14+B25</f>
        <v>13377.039999999999</v>
      </c>
      <c r="C26" s="18">
        <f>C14+C25</f>
        <v>0</v>
      </c>
      <c r="D26" s="18">
        <f>D14+D25</f>
        <v>-4046.6399999999867</v>
      </c>
      <c r="E26" s="19">
        <f t="shared" si="1"/>
        <v>-0.30250638407300773</v>
      </c>
      <c r="F26" s="19" t="str">
        <f t="shared" si="2"/>
        <v>-</v>
      </c>
    </row>
    <row r="27" spans="1:6" x14ac:dyDescent="0.25">
      <c r="A27" s="11"/>
      <c r="B27" s="11"/>
      <c r="C27" s="11"/>
      <c r="D27" s="11"/>
      <c r="E27" s="11"/>
      <c r="F27" s="11"/>
    </row>
    <row r="28" spans="1:6" x14ac:dyDescent="0.25">
      <c r="A28" s="11"/>
      <c r="B28" s="11"/>
      <c r="C28" s="11"/>
      <c r="D28" s="11"/>
      <c r="E28" s="11"/>
      <c r="F28" s="11"/>
    </row>
    <row r="29" spans="1:6" x14ac:dyDescent="0.25">
      <c r="C29" s="24"/>
    </row>
  </sheetData>
  <mergeCells count="3">
    <mergeCell ref="A2:F2"/>
    <mergeCell ref="A4:F4"/>
    <mergeCell ref="A3:F3"/>
  </mergeCells>
  <pageMargins left="0.39370078740157499" right="0.39370078740157499" top="0.39370078740157499" bottom="0.39370078740157499" header="0.23622047244094499" footer="0.23622047244094499"/>
  <pageSetup paperSize="9" scale="58" fitToHeight="0" orientation="portrait" r:id="rId1"/>
  <headerFoot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35"/>
  <sheetViews>
    <sheetView zoomScaleNormal="100" workbookViewId="0">
      <pane ySplit="6" topLeftCell="A7" activePane="bottomLeft" state="frozen"/>
      <selection pane="bottomLeft" activeCell="A98" sqref="A98:F119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57" t="s">
        <v>2</v>
      </c>
      <c r="B1" s="57"/>
      <c r="C1" s="57"/>
      <c r="D1" s="57"/>
      <c r="E1" s="57"/>
      <c r="F1" s="57"/>
    </row>
    <row r="2" spans="1:6" s="5" customFormat="1" ht="30" customHeight="1" x14ac:dyDescent="0.25">
      <c r="A2" s="57" t="s">
        <v>27</v>
      </c>
      <c r="B2" s="57"/>
      <c r="C2" s="57"/>
      <c r="D2" s="57"/>
      <c r="E2" s="57"/>
      <c r="F2" s="57"/>
    </row>
    <row r="3" spans="1:6" s="6" customFormat="1" ht="24.95" customHeight="1" x14ac:dyDescent="0.3">
      <c r="A3" s="57" t="s">
        <v>28</v>
      </c>
      <c r="B3" s="57"/>
      <c r="C3" s="57"/>
      <c r="D3" s="57"/>
      <c r="E3" s="57"/>
      <c r="F3" s="57"/>
    </row>
    <row r="4" spans="1:6" s="7" customFormat="1" ht="24.95" customHeight="1" x14ac:dyDescent="0.25">
      <c r="A4" s="8" t="s">
        <v>29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x14ac:dyDescent="0.25">
      <c r="A7" s="25" t="s">
        <v>12</v>
      </c>
      <c r="B7" s="26">
        <f>SUBTOTAL(9,B10:B27)</f>
        <v>347071.65</v>
      </c>
      <c r="C7" s="26">
        <f>SUBTOTAL(9,C10:C27)</f>
        <v>835873</v>
      </c>
      <c r="D7" s="26">
        <f>SUBTOTAL(9,D10:D27)</f>
        <v>374337.57999999996</v>
      </c>
      <c r="E7" s="27">
        <f t="shared" ref="E7:E28" si="0">IF(B7&lt;&gt;0,D7/B7,"-")</f>
        <v>1.0785599457633601</v>
      </c>
      <c r="F7" s="27">
        <f t="shared" ref="F7:F28" si="1">IF(C7&lt;&gt;0,D7/C7,"-")</f>
        <v>0.44784025802962885</v>
      </c>
    </row>
    <row r="8" spans="1:6" x14ac:dyDescent="0.25">
      <c r="A8" s="28" t="s">
        <v>35</v>
      </c>
      <c r="B8" s="29">
        <f>SUBTOTAL(9,B10:B10)</f>
        <v>0</v>
      </c>
      <c r="C8" s="29">
        <f>SUBTOTAL(9,C10:C10)</f>
        <v>0</v>
      </c>
      <c r="D8" s="29">
        <f>SUBTOTAL(9,D10:D10)</f>
        <v>0</v>
      </c>
      <c r="E8" s="30" t="str">
        <f t="shared" si="0"/>
        <v>-</v>
      </c>
      <c r="F8" s="30" t="str">
        <f t="shared" si="1"/>
        <v>-</v>
      </c>
    </row>
    <row r="9" spans="1:6" x14ac:dyDescent="0.25">
      <c r="A9" s="31" t="s">
        <v>36</v>
      </c>
      <c r="B9" s="32">
        <f>SUBTOTAL(9,B10:B10)</f>
        <v>0</v>
      </c>
      <c r="C9" s="32">
        <f>SUBTOTAL(9,C10:C10)</f>
        <v>0</v>
      </c>
      <c r="D9" s="32">
        <f>SUBTOTAL(9,D10:D10)</f>
        <v>0</v>
      </c>
      <c r="E9" s="33" t="str">
        <f t="shared" si="0"/>
        <v>-</v>
      </c>
      <c r="F9" s="33" t="str">
        <f t="shared" si="1"/>
        <v>-</v>
      </c>
    </row>
    <row r="10" spans="1:6" x14ac:dyDescent="0.25">
      <c r="A10" s="34" t="s">
        <v>37</v>
      </c>
      <c r="B10" s="35">
        <v>0</v>
      </c>
      <c r="C10" s="35">
        <v>0</v>
      </c>
      <c r="D10" s="35">
        <v>0</v>
      </c>
      <c r="E10" s="36" t="str">
        <f t="shared" si="0"/>
        <v>-</v>
      </c>
      <c r="F10" s="36" t="str">
        <f t="shared" si="1"/>
        <v>-</v>
      </c>
    </row>
    <row r="11" spans="1:6" x14ac:dyDescent="0.25">
      <c r="A11" s="28" t="s">
        <v>38</v>
      </c>
      <c r="B11" s="29">
        <f>SUBTOTAL(9,B13:B16)</f>
        <v>7595</v>
      </c>
      <c r="C11" s="29">
        <f>SUBTOTAL(9,C13:C16)</f>
        <v>38660</v>
      </c>
      <c r="D11" s="29">
        <f>SUBTOTAL(9,D13:D16)</f>
        <v>7700</v>
      </c>
      <c r="E11" s="30">
        <f t="shared" si="0"/>
        <v>1.0138248847926268</v>
      </c>
      <c r="F11" s="30">
        <f t="shared" si="1"/>
        <v>0.1991722710812209</v>
      </c>
    </row>
    <row r="12" spans="1:6" x14ac:dyDescent="0.25">
      <c r="A12" s="31" t="s">
        <v>39</v>
      </c>
      <c r="B12" s="32">
        <f>SUBTOTAL(9,B13:B13)</f>
        <v>0</v>
      </c>
      <c r="C12" s="32">
        <f>SUBTOTAL(9,C13:C13)</f>
        <v>27660</v>
      </c>
      <c r="D12" s="32">
        <f>SUBTOTAL(9,D13:D13)</f>
        <v>0</v>
      </c>
      <c r="E12" s="33" t="str">
        <f t="shared" si="0"/>
        <v>-</v>
      </c>
      <c r="F12" s="33">
        <f t="shared" si="1"/>
        <v>0</v>
      </c>
    </row>
    <row r="13" spans="1:6" x14ac:dyDescent="0.25">
      <c r="A13" s="34" t="s">
        <v>40</v>
      </c>
      <c r="B13" s="35">
        <v>0</v>
      </c>
      <c r="C13" s="35">
        <v>27660</v>
      </c>
      <c r="D13" s="35">
        <v>0</v>
      </c>
      <c r="E13" s="36" t="str">
        <f t="shared" si="0"/>
        <v>-</v>
      </c>
      <c r="F13" s="36">
        <f t="shared" si="1"/>
        <v>0</v>
      </c>
    </row>
    <row r="14" spans="1:6" x14ac:dyDescent="0.25">
      <c r="A14" s="31" t="s">
        <v>41</v>
      </c>
      <c r="B14" s="32">
        <f>SUBTOTAL(9,B15:B16)</f>
        <v>7595</v>
      </c>
      <c r="C14" s="32">
        <f>SUBTOTAL(9,C15:C16)</f>
        <v>11000</v>
      </c>
      <c r="D14" s="32">
        <f>SUBTOTAL(9,D15:D16)</f>
        <v>7700</v>
      </c>
      <c r="E14" s="33">
        <f t="shared" si="0"/>
        <v>1.0138248847926268</v>
      </c>
      <c r="F14" s="33">
        <f t="shared" si="1"/>
        <v>0.7</v>
      </c>
    </row>
    <row r="15" spans="1:6" x14ac:dyDescent="0.25">
      <c r="A15" s="34" t="s">
        <v>42</v>
      </c>
      <c r="B15" s="35">
        <v>7595</v>
      </c>
      <c r="C15" s="35">
        <v>11000</v>
      </c>
      <c r="D15" s="35">
        <v>6650</v>
      </c>
      <c r="E15" s="36">
        <f t="shared" si="0"/>
        <v>0.87557603686635943</v>
      </c>
      <c r="F15" s="36">
        <f t="shared" si="1"/>
        <v>0.6045454545454545</v>
      </c>
    </row>
    <row r="16" spans="1:6" x14ac:dyDescent="0.25">
      <c r="A16" s="34" t="s">
        <v>43</v>
      </c>
      <c r="B16" s="35">
        <v>0</v>
      </c>
      <c r="C16" s="35">
        <v>0</v>
      </c>
      <c r="D16" s="35">
        <v>1050</v>
      </c>
      <c r="E16" s="36" t="str">
        <f t="shared" si="0"/>
        <v>-</v>
      </c>
      <c r="F16" s="36" t="str">
        <f t="shared" si="1"/>
        <v>-</v>
      </c>
    </row>
    <row r="17" spans="1:6" x14ac:dyDescent="0.25">
      <c r="A17" s="28" t="s">
        <v>44</v>
      </c>
      <c r="B17" s="29">
        <f>SUBTOTAL(9,B19:B19)</f>
        <v>0</v>
      </c>
      <c r="C17" s="29">
        <f>SUBTOTAL(9,C19:C19)</f>
        <v>5</v>
      </c>
      <c r="D17" s="29">
        <f>SUBTOTAL(9,D19:D19)</f>
        <v>0</v>
      </c>
      <c r="E17" s="30" t="str">
        <f t="shared" si="0"/>
        <v>-</v>
      </c>
      <c r="F17" s="30">
        <f t="shared" si="1"/>
        <v>0</v>
      </c>
    </row>
    <row r="18" spans="1:6" x14ac:dyDescent="0.25">
      <c r="A18" s="31" t="s">
        <v>45</v>
      </c>
      <c r="B18" s="32">
        <f>SUBTOTAL(9,B19:B19)</f>
        <v>0</v>
      </c>
      <c r="C18" s="32">
        <f>SUBTOTAL(9,C19:C19)</f>
        <v>5</v>
      </c>
      <c r="D18" s="32">
        <f>SUBTOTAL(9,D19:D19)</f>
        <v>0</v>
      </c>
      <c r="E18" s="33" t="str">
        <f t="shared" si="0"/>
        <v>-</v>
      </c>
      <c r="F18" s="33">
        <f t="shared" si="1"/>
        <v>0</v>
      </c>
    </row>
    <row r="19" spans="1:6" x14ac:dyDescent="0.25">
      <c r="A19" s="34" t="s">
        <v>46</v>
      </c>
      <c r="B19" s="35">
        <v>0</v>
      </c>
      <c r="C19" s="35">
        <v>5</v>
      </c>
      <c r="D19" s="35">
        <v>0</v>
      </c>
      <c r="E19" s="36" t="str">
        <f t="shared" si="0"/>
        <v>-</v>
      </c>
      <c r="F19" s="36">
        <f t="shared" si="1"/>
        <v>0</v>
      </c>
    </row>
    <row r="20" spans="1:6" x14ac:dyDescent="0.25">
      <c r="A20" s="28" t="s">
        <v>47</v>
      </c>
      <c r="B20" s="29">
        <f>SUBTOTAL(9,B22:B23)</f>
        <v>23287.69</v>
      </c>
      <c r="C20" s="29">
        <f>SUBTOTAL(9,C22:C23)</f>
        <v>34000</v>
      </c>
      <c r="D20" s="29">
        <f>SUBTOTAL(9,D22:D23)</f>
        <v>24856.799999999999</v>
      </c>
      <c r="E20" s="30">
        <f t="shared" si="0"/>
        <v>1.0673793751119154</v>
      </c>
      <c r="F20" s="30">
        <f t="shared" si="1"/>
        <v>0.73108235294117641</v>
      </c>
    </row>
    <row r="21" spans="1:6" x14ac:dyDescent="0.25">
      <c r="A21" s="31" t="s">
        <v>48</v>
      </c>
      <c r="B21" s="32">
        <f>SUBTOTAL(9,B22:B23)</f>
        <v>23287.69</v>
      </c>
      <c r="C21" s="32">
        <f>SUBTOTAL(9,C22:C23)</f>
        <v>34000</v>
      </c>
      <c r="D21" s="32">
        <f>SUBTOTAL(9,D22:D23)</f>
        <v>24856.799999999999</v>
      </c>
      <c r="E21" s="33">
        <f t="shared" si="0"/>
        <v>1.0673793751119154</v>
      </c>
      <c r="F21" s="33">
        <f t="shared" si="1"/>
        <v>0.73108235294117641</v>
      </c>
    </row>
    <row r="22" spans="1:6" x14ac:dyDescent="0.25">
      <c r="A22" s="34" t="s">
        <v>49</v>
      </c>
      <c r="B22" s="35">
        <v>610</v>
      </c>
      <c r="C22" s="35">
        <v>2000</v>
      </c>
      <c r="D22" s="35">
        <v>110</v>
      </c>
      <c r="E22" s="36">
        <f t="shared" si="0"/>
        <v>0.18032786885245902</v>
      </c>
      <c r="F22" s="36">
        <f t="shared" si="1"/>
        <v>5.5E-2</v>
      </c>
    </row>
    <row r="23" spans="1:6" x14ac:dyDescent="0.25">
      <c r="A23" s="34" t="s">
        <v>50</v>
      </c>
      <c r="B23" s="35">
        <v>22677.69</v>
      </c>
      <c r="C23" s="35">
        <v>32000</v>
      </c>
      <c r="D23" s="35">
        <v>24746.799999999999</v>
      </c>
      <c r="E23" s="36">
        <f t="shared" si="0"/>
        <v>1.0912398925992903</v>
      </c>
      <c r="F23" s="36">
        <f t="shared" si="1"/>
        <v>0.77333750000000001</v>
      </c>
    </row>
    <row r="24" spans="1:6" x14ac:dyDescent="0.25">
      <c r="A24" s="28" t="s">
        <v>51</v>
      </c>
      <c r="B24" s="29">
        <f>SUBTOTAL(9,B26:B27)</f>
        <v>316188.96000000002</v>
      </c>
      <c r="C24" s="29">
        <f>SUBTOTAL(9,C26:C27)</f>
        <v>763208</v>
      </c>
      <c r="D24" s="29">
        <f>SUBTOTAL(9,D26:D27)</f>
        <v>341780.77999999997</v>
      </c>
      <c r="E24" s="30">
        <f t="shared" si="0"/>
        <v>1.0809383730538851</v>
      </c>
      <c r="F24" s="30">
        <f t="shared" si="1"/>
        <v>0.4478212754583285</v>
      </c>
    </row>
    <row r="25" spans="1:6" x14ac:dyDescent="0.25">
      <c r="A25" s="31" t="s">
        <v>52</v>
      </c>
      <c r="B25" s="32">
        <f>SUBTOTAL(9,B26:B27)</f>
        <v>316188.96000000002</v>
      </c>
      <c r="C25" s="32">
        <f>SUBTOTAL(9,C26:C27)</f>
        <v>763208</v>
      </c>
      <c r="D25" s="32">
        <f>SUBTOTAL(9,D26:D27)</f>
        <v>341780.77999999997</v>
      </c>
      <c r="E25" s="33">
        <f t="shared" si="0"/>
        <v>1.0809383730538851</v>
      </c>
      <c r="F25" s="33">
        <f t="shared" si="1"/>
        <v>0.4478212754583285</v>
      </c>
    </row>
    <row r="26" spans="1:6" x14ac:dyDescent="0.25">
      <c r="A26" s="34" t="s">
        <v>53</v>
      </c>
      <c r="B26" s="35">
        <v>316188.96000000002</v>
      </c>
      <c r="C26" s="35">
        <v>752439</v>
      </c>
      <c r="D26" s="35">
        <v>338795.16</v>
      </c>
      <c r="E26" s="36">
        <f t="shared" si="0"/>
        <v>1.0714958548837377</v>
      </c>
      <c r="F26" s="36">
        <f t="shared" si="1"/>
        <v>0.45026262594044164</v>
      </c>
    </row>
    <row r="27" spans="1:6" x14ac:dyDescent="0.25">
      <c r="A27" s="34" t="s">
        <v>54</v>
      </c>
      <c r="B27" s="35">
        <v>0</v>
      </c>
      <c r="C27" s="35">
        <v>10769</v>
      </c>
      <c r="D27" s="35">
        <v>2985.62</v>
      </c>
      <c r="E27" s="36" t="str">
        <f t="shared" si="0"/>
        <v>-</v>
      </c>
      <c r="F27" s="36">
        <f t="shared" si="1"/>
        <v>0.27724208375893766</v>
      </c>
    </row>
    <row r="28" spans="1:6" ht="20.100000000000001" customHeight="1" x14ac:dyDescent="0.25">
      <c r="A28" s="37" t="s">
        <v>55</v>
      </c>
      <c r="B28" s="38">
        <f>IFERROR(SUBTOTAL(9,B10:B27),0)</f>
        <v>347071.65</v>
      </c>
      <c r="C28" s="38">
        <v>835873</v>
      </c>
      <c r="D28" s="38">
        <f>IFERROR(SUBTOTAL(9,D10:D27),0)</f>
        <v>374337.57999999996</v>
      </c>
      <c r="E28" s="39">
        <f t="shared" si="0"/>
        <v>1.0785599457633601</v>
      </c>
      <c r="F28" s="39">
        <f t="shared" si="1"/>
        <v>0.44784025802962885</v>
      </c>
    </row>
    <row r="29" spans="1:6" x14ac:dyDescent="0.25">
      <c r="A29" s="11"/>
      <c r="B29" s="11"/>
      <c r="C29" s="11"/>
      <c r="D29" s="11"/>
      <c r="E29" s="11"/>
      <c r="F29" s="11"/>
    </row>
    <row r="30" spans="1:6" x14ac:dyDescent="0.25">
      <c r="A30" s="11"/>
      <c r="B30" s="11"/>
      <c r="C30" s="11"/>
      <c r="D30" s="11"/>
      <c r="E30" s="11"/>
      <c r="F30" s="11"/>
    </row>
    <row r="31" spans="1:6" s="7" customFormat="1" ht="24.95" customHeight="1" x14ac:dyDescent="0.25">
      <c r="A31" s="8" t="s">
        <v>56</v>
      </c>
      <c r="B31" s="9"/>
      <c r="C31" s="9"/>
      <c r="D31" s="9"/>
      <c r="E31" s="9"/>
      <c r="F31" s="9"/>
    </row>
    <row r="32" spans="1:6" ht="57.6" customHeight="1" x14ac:dyDescent="0.25">
      <c r="A32" s="40" t="s">
        <v>30</v>
      </c>
      <c r="B32" s="10" t="s">
        <v>31</v>
      </c>
      <c r="C32" s="10" t="s">
        <v>7</v>
      </c>
      <c r="D32" s="10" t="s">
        <v>32</v>
      </c>
      <c r="E32" s="10" t="s">
        <v>33</v>
      </c>
      <c r="F32" s="10" t="s">
        <v>34</v>
      </c>
    </row>
    <row r="33" spans="1:6" s="11" customFormat="1" ht="15.95" customHeight="1" x14ac:dyDescent="0.25">
      <c r="A33" s="12" t="s">
        <v>11</v>
      </c>
      <c r="B33" s="12">
        <f>COLUMN()</f>
        <v>2</v>
      </c>
      <c r="C33" s="12">
        <v>3</v>
      </c>
      <c r="D33" s="12">
        <f>COLUMN()</f>
        <v>4</v>
      </c>
      <c r="E33" s="12" t="str">
        <f>_xlfn.CONCAT(TEXT(COLUMN(),"@")," (",TEXT(D33,"@")," / ",TEXT(B33,"@"),")")</f>
        <v>5 (4 / 2)</v>
      </c>
      <c r="F33" s="12" t="str">
        <f>_xlfn.CONCAT(TEXT(COLUMN(),"@")," (",TEXT(D33,"@")," / ",TEXT(C33,"@"),")")</f>
        <v>6 (4 / 3)</v>
      </c>
    </row>
    <row r="34" spans="1:6" x14ac:dyDescent="0.25">
      <c r="A34" s="25" t="s">
        <v>15</v>
      </c>
      <c r="B34" s="26">
        <f>SUBTOTAL(9,B37:B81)</f>
        <v>342077.70999999996</v>
      </c>
      <c r="C34" s="26">
        <f>SUBTOTAL(9,C37:C81)</f>
        <v>823104</v>
      </c>
      <c r="D34" s="26">
        <f>SUBTOTAL(9,D37:D81)</f>
        <v>363169.11000000004</v>
      </c>
      <c r="E34" s="27">
        <f t="shared" ref="E34:E65" si="2">IF(B34&lt;&gt;0,D34/B34,"-")</f>
        <v>1.061656750450066</v>
      </c>
      <c r="F34" s="27">
        <f t="shared" ref="F34:F65" si="3">IF(C34&lt;&gt;0,D34/C34,"-")</f>
        <v>0.4412189832633544</v>
      </c>
    </row>
    <row r="35" spans="1:6" x14ac:dyDescent="0.25">
      <c r="A35" s="28" t="s">
        <v>57</v>
      </c>
      <c r="B35" s="29">
        <f>SUBTOTAL(9,B37:B42)</f>
        <v>288907.14</v>
      </c>
      <c r="C35" s="29">
        <f>SUBTOTAL(9,C37:C42)</f>
        <v>643297</v>
      </c>
      <c r="D35" s="29">
        <f>SUBTOTAL(9,D37:D42)</f>
        <v>305665.61</v>
      </c>
      <c r="E35" s="30">
        <f t="shared" si="2"/>
        <v>1.0580064237941644</v>
      </c>
      <c r="F35" s="30">
        <f t="shared" si="3"/>
        <v>0.47515472635501171</v>
      </c>
    </row>
    <row r="36" spans="1:6" x14ac:dyDescent="0.25">
      <c r="A36" s="31" t="s">
        <v>58</v>
      </c>
      <c r="B36" s="32">
        <f>SUBTOTAL(9,B37:B38)</f>
        <v>242697.77</v>
      </c>
      <c r="C36" s="32">
        <f>SUBTOTAL(9,C37:C38)</f>
        <v>533636</v>
      </c>
      <c r="D36" s="32">
        <f>SUBTOTAL(9,D37:D38)</f>
        <v>249891.22</v>
      </c>
      <c r="E36" s="33">
        <f t="shared" si="2"/>
        <v>1.0296395389211859</v>
      </c>
      <c r="F36" s="33">
        <f t="shared" si="3"/>
        <v>0.46828028843631242</v>
      </c>
    </row>
    <row r="37" spans="1:6" x14ac:dyDescent="0.25">
      <c r="A37" s="34" t="s">
        <v>59</v>
      </c>
      <c r="B37" s="35">
        <v>241644.97</v>
      </c>
      <c r="C37" s="35">
        <v>531636</v>
      </c>
      <c r="D37" s="35">
        <v>249891.22</v>
      </c>
      <c r="E37" s="36">
        <f t="shared" si="2"/>
        <v>1.0341254775549436</v>
      </c>
      <c r="F37" s="36">
        <f t="shared" si="3"/>
        <v>0.4700419459931231</v>
      </c>
    </row>
    <row r="38" spans="1:6" x14ac:dyDescent="0.25">
      <c r="A38" s="34" t="s">
        <v>60</v>
      </c>
      <c r="B38" s="35">
        <v>1052.8</v>
      </c>
      <c r="C38" s="35">
        <v>2000</v>
      </c>
      <c r="D38" s="35">
        <v>0</v>
      </c>
      <c r="E38" s="36">
        <f t="shared" si="2"/>
        <v>0</v>
      </c>
      <c r="F38" s="36">
        <f t="shared" si="3"/>
        <v>0</v>
      </c>
    </row>
    <row r="39" spans="1:6" x14ac:dyDescent="0.25">
      <c r="A39" s="31" t="s">
        <v>61</v>
      </c>
      <c r="B39" s="32">
        <f>SUBTOTAL(9,B40:B40)</f>
        <v>8220.06</v>
      </c>
      <c r="C39" s="32">
        <f>SUBTOTAL(9,C40:C40)</f>
        <v>26620</v>
      </c>
      <c r="D39" s="32">
        <f>SUBTOTAL(9,D40:D40)</f>
        <v>14542.35</v>
      </c>
      <c r="E39" s="33">
        <f t="shared" si="2"/>
        <v>1.7691294224129752</v>
      </c>
      <c r="F39" s="33">
        <f t="shared" si="3"/>
        <v>0.54629413974455299</v>
      </c>
    </row>
    <row r="40" spans="1:6" x14ac:dyDescent="0.25">
      <c r="A40" s="34" t="s">
        <v>62</v>
      </c>
      <c r="B40" s="35">
        <v>8220.06</v>
      </c>
      <c r="C40" s="35">
        <v>26620</v>
      </c>
      <c r="D40" s="35">
        <v>14542.35</v>
      </c>
      <c r="E40" s="36">
        <f t="shared" si="2"/>
        <v>1.7691294224129752</v>
      </c>
      <c r="F40" s="36">
        <f t="shared" si="3"/>
        <v>0.54629413974455299</v>
      </c>
    </row>
    <row r="41" spans="1:6" x14ac:dyDescent="0.25">
      <c r="A41" s="31" t="s">
        <v>63</v>
      </c>
      <c r="B41" s="32">
        <f>SUBTOTAL(9,B42:B42)</f>
        <v>37989.31</v>
      </c>
      <c r="C41" s="32">
        <f>SUBTOTAL(9,C42:C42)</f>
        <v>83041</v>
      </c>
      <c r="D41" s="32">
        <f>SUBTOTAL(9,D42:D42)</f>
        <v>41232.04</v>
      </c>
      <c r="E41" s="33">
        <f t="shared" si="2"/>
        <v>1.0853590128380852</v>
      </c>
      <c r="F41" s="33">
        <f t="shared" si="3"/>
        <v>0.49652629424019462</v>
      </c>
    </row>
    <row r="42" spans="1:6" x14ac:dyDescent="0.25">
      <c r="A42" s="34" t="s">
        <v>64</v>
      </c>
      <c r="B42" s="35">
        <v>37989.31</v>
      </c>
      <c r="C42" s="35">
        <v>83041</v>
      </c>
      <c r="D42" s="35">
        <v>41232.04</v>
      </c>
      <c r="E42" s="36">
        <f t="shared" si="2"/>
        <v>1.0853590128380852</v>
      </c>
      <c r="F42" s="36">
        <f t="shared" si="3"/>
        <v>0.49652629424019462</v>
      </c>
    </row>
    <row r="43" spans="1:6" x14ac:dyDescent="0.25">
      <c r="A43" s="28" t="s">
        <v>65</v>
      </c>
      <c r="B43" s="29">
        <f>SUBTOTAL(9,B45:B73)</f>
        <v>52632.439999999995</v>
      </c>
      <c r="C43" s="29">
        <f>SUBTOTAL(9,C45:C73)</f>
        <v>177321</v>
      </c>
      <c r="D43" s="29">
        <f>SUBTOTAL(9,D45:D73)</f>
        <v>56829.880000000005</v>
      </c>
      <c r="E43" s="30">
        <f t="shared" si="2"/>
        <v>1.0797500552890957</v>
      </c>
      <c r="F43" s="30">
        <f t="shared" si="3"/>
        <v>0.32049153794530827</v>
      </c>
    </row>
    <row r="44" spans="1:6" x14ac:dyDescent="0.25">
      <c r="A44" s="31" t="s">
        <v>66</v>
      </c>
      <c r="B44" s="32">
        <f>SUBTOTAL(9,B45:B48)</f>
        <v>6005.8600000000006</v>
      </c>
      <c r="C44" s="32">
        <f>SUBTOTAL(9,C45:C48)</f>
        <v>18565</v>
      </c>
      <c r="D44" s="32">
        <f>SUBTOTAL(9,D45:D48)</f>
        <v>7159.63</v>
      </c>
      <c r="E44" s="33">
        <f t="shared" si="2"/>
        <v>1.1921073751302893</v>
      </c>
      <c r="F44" s="33">
        <f t="shared" si="3"/>
        <v>0.3856520333961756</v>
      </c>
    </row>
    <row r="45" spans="1:6" x14ac:dyDescent="0.25">
      <c r="A45" s="34" t="s">
        <v>67</v>
      </c>
      <c r="B45" s="35">
        <v>1786.47</v>
      </c>
      <c r="C45" s="35">
        <v>6265</v>
      </c>
      <c r="D45" s="35">
        <v>2113.81</v>
      </c>
      <c r="E45" s="36">
        <f t="shared" si="2"/>
        <v>1.1832328558554019</v>
      </c>
      <c r="F45" s="36">
        <f t="shared" si="3"/>
        <v>0.33739984038308057</v>
      </c>
    </row>
    <row r="46" spans="1:6" x14ac:dyDescent="0.25">
      <c r="A46" s="34" t="s">
        <v>68</v>
      </c>
      <c r="B46" s="35">
        <v>3552.33</v>
      </c>
      <c r="C46" s="35">
        <v>10400</v>
      </c>
      <c r="D46" s="35">
        <v>3560.32</v>
      </c>
      <c r="E46" s="36">
        <f t="shared" si="2"/>
        <v>1.0022492279715005</v>
      </c>
      <c r="F46" s="36">
        <f t="shared" si="3"/>
        <v>0.34233846153846154</v>
      </c>
    </row>
    <row r="47" spans="1:6" x14ac:dyDescent="0.25">
      <c r="A47" s="34" t="s">
        <v>69</v>
      </c>
      <c r="B47" s="35">
        <v>278.56</v>
      </c>
      <c r="C47" s="35">
        <v>1300</v>
      </c>
      <c r="D47" s="35">
        <v>928.5</v>
      </c>
      <c r="E47" s="36">
        <f t="shared" si="2"/>
        <v>3.3332136703044228</v>
      </c>
      <c r="F47" s="36">
        <f t="shared" si="3"/>
        <v>0.71423076923076922</v>
      </c>
    </row>
    <row r="48" spans="1:6" x14ac:dyDescent="0.25">
      <c r="A48" s="34" t="s">
        <v>70</v>
      </c>
      <c r="B48" s="35">
        <v>388.5</v>
      </c>
      <c r="C48" s="35">
        <v>600</v>
      </c>
      <c r="D48" s="35">
        <v>557</v>
      </c>
      <c r="E48" s="36">
        <f t="shared" si="2"/>
        <v>1.4337194337194337</v>
      </c>
      <c r="F48" s="36">
        <f t="shared" si="3"/>
        <v>0.92833333333333334</v>
      </c>
    </row>
    <row r="49" spans="1:6" x14ac:dyDescent="0.25">
      <c r="A49" s="31" t="s">
        <v>71</v>
      </c>
      <c r="B49" s="32">
        <f>SUBTOTAL(9,B50:B55)</f>
        <v>6171.5</v>
      </c>
      <c r="C49" s="32">
        <f>SUBTOTAL(9,C50:C55)</f>
        <v>16343</v>
      </c>
      <c r="D49" s="32">
        <f>SUBTOTAL(9,D50:D55)</f>
        <v>7557.68</v>
      </c>
      <c r="E49" s="33">
        <f t="shared" si="2"/>
        <v>1.2246099003483757</v>
      </c>
      <c r="F49" s="33">
        <f t="shared" si="3"/>
        <v>0.46244141222541763</v>
      </c>
    </row>
    <row r="50" spans="1:6" x14ac:dyDescent="0.25">
      <c r="A50" s="34" t="s">
        <v>72</v>
      </c>
      <c r="B50" s="35">
        <v>2805.89</v>
      </c>
      <c r="C50" s="35">
        <v>4825</v>
      </c>
      <c r="D50" s="35">
        <v>3919.69</v>
      </c>
      <c r="E50" s="36">
        <f t="shared" si="2"/>
        <v>1.3969507001343604</v>
      </c>
      <c r="F50" s="36">
        <f t="shared" si="3"/>
        <v>0.81237098445595857</v>
      </c>
    </row>
    <row r="51" spans="1:6" x14ac:dyDescent="0.25">
      <c r="A51" s="34" t="s">
        <v>73</v>
      </c>
      <c r="B51" s="35">
        <v>82.14</v>
      </c>
      <c r="C51" s="35">
        <v>133</v>
      </c>
      <c r="D51" s="35">
        <v>0</v>
      </c>
      <c r="E51" s="36">
        <f t="shared" si="2"/>
        <v>0</v>
      </c>
      <c r="F51" s="36">
        <f t="shared" si="3"/>
        <v>0</v>
      </c>
    </row>
    <row r="52" spans="1:6" x14ac:dyDescent="0.25">
      <c r="A52" s="34" t="s">
        <v>74</v>
      </c>
      <c r="B52" s="35">
        <v>1709.49</v>
      </c>
      <c r="C52" s="35">
        <v>8000</v>
      </c>
      <c r="D52" s="35">
        <v>2028.03</v>
      </c>
      <c r="E52" s="36">
        <f t="shared" si="2"/>
        <v>1.1863362757313585</v>
      </c>
      <c r="F52" s="36">
        <f t="shared" si="3"/>
        <v>0.25350374999999997</v>
      </c>
    </row>
    <row r="53" spans="1:6" x14ac:dyDescent="0.25">
      <c r="A53" s="34" t="s">
        <v>75</v>
      </c>
      <c r="B53" s="35">
        <v>0</v>
      </c>
      <c r="C53" s="35">
        <v>133</v>
      </c>
      <c r="D53" s="35">
        <v>755</v>
      </c>
      <c r="E53" s="36" t="str">
        <f t="shared" si="2"/>
        <v>-</v>
      </c>
      <c r="F53" s="36">
        <f t="shared" si="3"/>
        <v>5.6766917293233083</v>
      </c>
    </row>
    <row r="54" spans="1:6" x14ac:dyDescent="0.25">
      <c r="A54" s="34" t="s">
        <v>76</v>
      </c>
      <c r="B54" s="35">
        <v>1573.98</v>
      </c>
      <c r="C54" s="35">
        <v>3119</v>
      </c>
      <c r="D54" s="35">
        <v>854.96</v>
      </c>
      <c r="E54" s="36">
        <f t="shared" si="2"/>
        <v>0.54318352202696352</v>
      </c>
      <c r="F54" s="36">
        <f t="shared" si="3"/>
        <v>0.27411349791599871</v>
      </c>
    </row>
    <row r="55" spans="1:6" x14ac:dyDescent="0.25">
      <c r="A55" s="34" t="s">
        <v>77</v>
      </c>
      <c r="B55" s="35">
        <v>0</v>
      </c>
      <c r="C55" s="35">
        <v>133</v>
      </c>
      <c r="D55" s="35">
        <v>0</v>
      </c>
      <c r="E55" s="36" t="str">
        <f t="shared" si="2"/>
        <v>-</v>
      </c>
      <c r="F55" s="36">
        <f t="shared" si="3"/>
        <v>0</v>
      </c>
    </row>
    <row r="56" spans="1:6" x14ac:dyDescent="0.25">
      <c r="A56" s="31" t="s">
        <v>78</v>
      </c>
      <c r="B56" s="32">
        <f>SUBTOTAL(9,B57:B65)</f>
        <v>38004.839999999997</v>
      </c>
      <c r="C56" s="32">
        <f>SUBTOTAL(9,C57:C65)</f>
        <v>122159</v>
      </c>
      <c r="D56" s="32">
        <f>SUBTOTAL(9,D57:D65)</f>
        <v>35811.850000000006</v>
      </c>
      <c r="E56" s="33">
        <f t="shared" si="2"/>
        <v>0.94229708637110454</v>
      </c>
      <c r="F56" s="33">
        <f t="shared" si="3"/>
        <v>0.2931576879313027</v>
      </c>
    </row>
    <row r="57" spans="1:6" x14ac:dyDescent="0.25">
      <c r="A57" s="34" t="s">
        <v>79</v>
      </c>
      <c r="B57" s="35">
        <v>2516</v>
      </c>
      <c r="C57" s="35">
        <v>6010</v>
      </c>
      <c r="D57" s="35">
        <v>2284.1</v>
      </c>
      <c r="E57" s="36">
        <f t="shared" si="2"/>
        <v>0.90782988871224157</v>
      </c>
      <c r="F57" s="36">
        <f t="shared" si="3"/>
        <v>0.38004991680532446</v>
      </c>
    </row>
    <row r="58" spans="1:6" x14ac:dyDescent="0.25">
      <c r="A58" s="34" t="s">
        <v>80</v>
      </c>
      <c r="B58" s="35">
        <v>2762.29</v>
      </c>
      <c r="C58" s="35">
        <v>7007</v>
      </c>
      <c r="D58" s="35">
        <v>3883.55</v>
      </c>
      <c r="E58" s="36">
        <f t="shared" si="2"/>
        <v>1.4059168298766604</v>
      </c>
      <c r="F58" s="36">
        <f t="shared" si="3"/>
        <v>0.55423861852433287</v>
      </c>
    </row>
    <row r="59" spans="1:6" x14ac:dyDescent="0.25">
      <c r="A59" s="34" t="s">
        <v>81</v>
      </c>
      <c r="B59" s="35">
        <v>768.9</v>
      </c>
      <c r="C59" s="35">
        <v>4138</v>
      </c>
      <c r="D59" s="35">
        <v>1641.55</v>
      </c>
      <c r="E59" s="36">
        <f t="shared" si="2"/>
        <v>2.1349330211991155</v>
      </c>
      <c r="F59" s="36">
        <f t="shared" si="3"/>
        <v>0.39670130497825035</v>
      </c>
    </row>
    <row r="60" spans="1:6" x14ac:dyDescent="0.25">
      <c r="A60" s="34" t="s">
        <v>82</v>
      </c>
      <c r="B60" s="35">
        <v>1889.47</v>
      </c>
      <c r="C60" s="35">
        <v>5150</v>
      </c>
      <c r="D60" s="35">
        <v>2130.02</v>
      </c>
      <c r="E60" s="36">
        <f t="shared" si="2"/>
        <v>1.1273108331966106</v>
      </c>
      <c r="F60" s="36">
        <f t="shared" si="3"/>
        <v>0.41359611650485434</v>
      </c>
    </row>
    <row r="61" spans="1:6" x14ac:dyDescent="0.25">
      <c r="A61" s="34" t="s">
        <v>83</v>
      </c>
      <c r="B61" s="35">
        <v>766.21</v>
      </c>
      <c r="C61" s="35">
        <v>2515</v>
      </c>
      <c r="D61" s="35">
        <v>593.73</v>
      </c>
      <c r="E61" s="36">
        <f t="shared" si="2"/>
        <v>0.77489200088748511</v>
      </c>
      <c r="F61" s="36">
        <f t="shared" si="3"/>
        <v>0.23607554671968192</v>
      </c>
    </row>
    <row r="62" spans="1:6" x14ac:dyDescent="0.25">
      <c r="A62" s="34" t="s">
        <v>84</v>
      </c>
      <c r="B62" s="35">
        <v>4078</v>
      </c>
      <c r="C62" s="35">
        <v>4300</v>
      </c>
      <c r="D62" s="35">
        <v>0</v>
      </c>
      <c r="E62" s="36">
        <f t="shared" si="2"/>
        <v>0</v>
      </c>
      <c r="F62" s="36">
        <f t="shared" si="3"/>
        <v>0</v>
      </c>
    </row>
    <row r="63" spans="1:6" x14ac:dyDescent="0.25">
      <c r="A63" s="34" t="s">
        <v>85</v>
      </c>
      <c r="B63" s="35">
        <v>22846.91</v>
      </c>
      <c r="C63" s="35">
        <v>49754</v>
      </c>
      <c r="D63" s="35">
        <v>20956.12</v>
      </c>
      <c r="E63" s="36">
        <f t="shared" si="2"/>
        <v>0.91724088727972397</v>
      </c>
      <c r="F63" s="36">
        <f t="shared" si="3"/>
        <v>0.42119467781484904</v>
      </c>
    </row>
    <row r="64" spans="1:6" x14ac:dyDescent="0.25">
      <c r="A64" s="34" t="s">
        <v>86</v>
      </c>
      <c r="B64" s="35">
        <v>2279.46</v>
      </c>
      <c r="C64" s="35">
        <v>33320</v>
      </c>
      <c r="D64" s="35">
        <v>4216.62</v>
      </c>
      <c r="E64" s="36">
        <f t="shared" si="2"/>
        <v>1.8498328551499039</v>
      </c>
      <c r="F64" s="36">
        <f t="shared" si="3"/>
        <v>0.12654921968787514</v>
      </c>
    </row>
    <row r="65" spans="1:6" x14ac:dyDescent="0.25">
      <c r="A65" s="34" t="s">
        <v>87</v>
      </c>
      <c r="B65" s="35">
        <v>97.6</v>
      </c>
      <c r="C65" s="35">
        <v>9965</v>
      </c>
      <c r="D65" s="35">
        <v>106.16</v>
      </c>
      <c r="E65" s="36">
        <f t="shared" si="2"/>
        <v>1.0877049180327869</v>
      </c>
      <c r="F65" s="36">
        <f t="shared" si="3"/>
        <v>1.0653286502759658E-2</v>
      </c>
    </row>
    <row r="66" spans="1:6" x14ac:dyDescent="0.25">
      <c r="A66" s="31" t="s">
        <v>88</v>
      </c>
      <c r="B66" s="32">
        <f>SUBTOTAL(9,B67:B67)</f>
        <v>1776.97</v>
      </c>
      <c r="C66" s="32">
        <f>SUBTOTAL(9,C67:C67)</f>
        <v>17166</v>
      </c>
      <c r="D66" s="32">
        <f>SUBTOTAL(9,D67:D67)</f>
        <v>2445.4</v>
      </c>
      <c r="E66" s="33">
        <f t="shared" ref="E66:E90" si="4">IF(B66&lt;&gt;0,D66/B66,"-")</f>
        <v>1.37616279396951</v>
      </c>
      <c r="F66" s="33">
        <f t="shared" ref="F66:F90" si="5">IF(C66&lt;&gt;0,D66/C66,"-")</f>
        <v>0.14245601770942562</v>
      </c>
    </row>
    <row r="67" spans="1:6" x14ac:dyDescent="0.25">
      <c r="A67" s="34" t="s">
        <v>89</v>
      </c>
      <c r="B67" s="35">
        <v>1776.97</v>
      </c>
      <c r="C67" s="35">
        <v>17166</v>
      </c>
      <c r="D67" s="35">
        <v>2445.4</v>
      </c>
      <c r="E67" s="36">
        <f t="shared" si="4"/>
        <v>1.37616279396951</v>
      </c>
      <c r="F67" s="36">
        <f t="shared" si="5"/>
        <v>0.14245601770942562</v>
      </c>
    </row>
    <row r="68" spans="1:6" x14ac:dyDescent="0.25">
      <c r="A68" s="31" t="s">
        <v>90</v>
      </c>
      <c r="B68" s="32">
        <f>SUBTOTAL(9,B69:B73)</f>
        <v>673.27</v>
      </c>
      <c r="C68" s="32">
        <f>SUBTOTAL(9,C69:C73)</f>
        <v>3088</v>
      </c>
      <c r="D68" s="32">
        <f>SUBTOTAL(9,D69:D73)</f>
        <v>3855.32</v>
      </c>
      <c r="E68" s="33">
        <f t="shared" si="4"/>
        <v>5.7262613810209873</v>
      </c>
      <c r="F68" s="33">
        <f t="shared" si="5"/>
        <v>1.2484844559585493</v>
      </c>
    </row>
    <row r="69" spans="1:6" x14ac:dyDescent="0.25">
      <c r="A69" s="34" t="s">
        <v>91</v>
      </c>
      <c r="B69" s="35">
        <v>0</v>
      </c>
      <c r="C69" s="35">
        <v>133</v>
      </c>
      <c r="D69" s="35">
        <v>2342.65</v>
      </c>
      <c r="E69" s="36" t="str">
        <f t="shared" si="4"/>
        <v>-</v>
      </c>
      <c r="F69" s="36">
        <f t="shared" si="5"/>
        <v>17.613909774436092</v>
      </c>
    </row>
    <row r="70" spans="1:6" x14ac:dyDescent="0.25">
      <c r="A70" s="34" t="s">
        <v>92</v>
      </c>
      <c r="B70" s="35">
        <v>568.27</v>
      </c>
      <c r="C70" s="35">
        <v>1000</v>
      </c>
      <c r="D70" s="35">
        <v>568.27</v>
      </c>
      <c r="E70" s="36">
        <f t="shared" si="4"/>
        <v>1</v>
      </c>
      <c r="F70" s="36">
        <f t="shared" si="5"/>
        <v>0.56826999999999994</v>
      </c>
    </row>
    <row r="71" spans="1:6" x14ac:dyDescent="0.25">
      <c r="A71" s="34" t="s">
        <v>93</v>
      </c>
      <c r="B71" s="35">
        <v>0</v>
      </c>
      <c r="C71" s="35">
        <v>200</v>
      </c>
      <c r="D71" s="35">
        <v>3.96</v>
      </c>
      <c r="E71" s="36" t="str">
        <f t="shared" si="4"/>
        <v>-</v>
      </c>
      <c r="F71" s="36">
        <f t="shared" si="5"/>
        <v>1.9799999999999998E-2</v>
      </c>
    </row>
    <row r="72" spans="1:6" x14ac:dyDescent="0.25">
      <c r="A72" s="34" t="s">
        <v>94</v>
      </c>
      <c r="B72" s="35">
        <v>0</v>
      </c>
      <c r="C72" s="35">
        <v>150</v>
      </c>
      <c r="D72" s="35">
        <v>0</v>
      </c>
      <c r="E72" s="36" t="str">
        <f t="shared" si="4"/>
        <v>-</v>
      </c>
      <c r="F72" s="36">
        <f t="shared" si="5"/>
        <v>0</v>
      </c>
    </row>
    <row r="73" spans="1:6" x14ac:dyDescent="0.25">
      <c r="A73" s="34" t="s">
        <v>95</v>
      </c>
      <c r="B73" s="35">
        <v>105</v>
      </c>
      <c r="C73" s="35">
        <v>1605</v>
      </c>
      <c r="D73" s="35">
        <v>940.44</v>
      </c>
      <c r="E73" s="36">
        <f t="shared" si="4"/>
        <v>8.9565714285714293</v>
      </c>
      <c r="F73" s="36">
        <f t="shared" si="5"/>
        <v>0.58594392523364491</v>
      </c>
    </row>
    <row r="74" spans="1:6" x14ac:dyDescent="0.25">
      <c r="A74" s="28" t="s">
        <v>96</v>
      </c>
      <c r="B74" s="29">
        <f>SUBTOTAL(9,B76:B78)</f>
        <v>538.13</v>
      </c>
      <c r="C74" s="29">
        <f>SUBTOTAL(9,C76:C78)</f>
        <v>1162</v>
      </c>
      <c r="D74" s="29">
        <f>SUBTOTAL(9,D76:D78)</f>
        <v>673.62</v>
      </c>
      <c r="E74" s="30">
        <f t="shared" si="4"/>
        <v>1.2517793098321968</v>
      </c>
      <c r="F74" s="30">
        <f t="shared" si="5"/>
        <v>0.57970740103270224</v>
      </c>
    </row>
    <row r="75" spans="1:6" x14ac:dyDescent="0.25">
      <c r="A75" s="31" t="s">
        <v>97</v>
      </c>
      <c r="B75" s="32">
        <f>SUBTOTAL(9,B76:B78)</f>
        <v>538.13</v>
      </c>
      <c r="C75" s="32">
        <f>SUBTOTAL(9,C76:C78)</f>
        <v>1162</v>
      </c>
      <c r="D75" s="32">
        <f>SUBTOTAL(9,D76:D78)</f>
        <v>673.62</v>
      </c>
      <c r="E75" s="33">
        <f t="shared" si="4"/>
        <v>1.2517793098321968</v>
      </c>
      <c r="F75" s="33">
        <f t="shared" si="5"/>
        <v>0.57970740103270224</v>
      </c>
    </row>
    <row r="76" spans="1:6" x14ac:dyDescent="0.25">
      <c r="A76" s="34" t="s">
        <v>98</v>
      </c>
      <c r="B76" s="35">
        <v>406.61</v>
      </c>
      <c r="C76" s="35">
        <v>929</v>
      </c>
      <c r="D76" s="35">
        <v>459.61</v>
      </c>
      <c r="E76" s="36">
        <f t="shared" si="4"/>
        <v>1.1303460318241065</v>
      </c>
      <c r="F76" s="36">
        <f t="shared" si="5"/>
        <v>0.49473627556512378</v>
      </c>
    </row>
    <row r="77" spans="1:6" x14ac:dyDescent="0.25">
      <c r="A77" s="34" t="s">
        <v>99</v>
      </c>
      <c r="B77" s="35">
        <v>2.12</v>
      </c>
      <c r="C77" s="35">
        <v>100</v>
      </c>
      <c r="D77" s="35">
        <v>0</v>
      </c>
      <c r="E77" s="36">
        <f t="shared" si="4"/>
        <v>0</v>
      </c>
      <c r="F77" s="36">
        <f t="shared" si="5"/>
        <v>0</v>
      </c>
    </row>
    <row r="78" spans="1:6" x14ac:dyDescent="0.25">
      <c r="A78" s="34" t="s">
        <v>100</v>
      </c>
      <c r="B78" s="35">
        <v>129.4</v>
      </c>
      <c r="C78" s="35">
        <v>133</v>
      </c>
      <c r="D78" s="35">
        <v>214.01</v>
      </c>
      <c r="E78" s="36">
        <f t="shared" si="4"/>
        <v>1.6538639876352395</v>
      </c>
      <c r="F78" s="36">
        <f t="shared" si="5"/>
        <v>1.6090977443609022</v>
      </c>
    </row>
    <row r="79" spans="1:6" x14ac:dyDescent="0.25">
      <c r="A79" s="28" t="s">
        <v>101</v>
      </c>
      <c r="B79" s="29">
        <f>SUBTOTAL(9,B81:B81)</f>
        <v>0</v>
      </c>
      <c r="C79" s="29">
        <f>SUBTOTAL(9,C81:C81)</f>
        <v>1324</v>
      </c>
      <c r="D79" s="29">
        <f>SUBTOTAL(9,D81:D81)</f>
        <v>0</v>
      </c>
      <c r="E79" s="30" t="str">
        <f t="shared" si="4"/>
        <v>-</v>
      </c>
      <c r="F79" s="30">
        <f t="shared" si="5"/>
        <v>0</v>
      </c>
    </row>
    <row r="80" spans="1:6" x14ac:dyDescent="0.25">
      <c r="A80" s="31" t="s">
        <v>102</v>
      </c>
      <c r="B80" s="32">
        <f>SUBTOTAL(9,B81:B81)</f>
        <v>0</v>
      </c>
      <c r="C80" s="32">
        <f>SUBTOTAL(9,C81:C81)</f>
        <v>1324</v>
      </c>
      <c r="D80" s="32">
        <f>SUBTOTAL(9,D81:D81)</f>
        <v>0</v>
      </c>
      <c r="E80" s="33" t="str">
        <f t="shared" si="4"/>
        <v>-</v>
      </c>
      <c r="F80" s="33">
        <f t="shared" si="5"/>
        <v>0</v>
      </c>
    </row>
    <row r="81" spans="1:6" x14ac:dyDescent="0.25">
      <c r="A81" s="34" t="s">
        <v>103</v>
      </c>
      <c r="B81" s="35">
        <v>0</v>
      </c>
      <c r="C81" s="35">
        <v>1324</v>
      </c>
      <c r="D81" s="35">
        <v>0</v>
      </c>
      <c r="E81" s="36" t="str">
        <f t="shared" si="4"/>
        <v>-</v>
      </c>
      <c r="F81" s="36">
        <f t="shared" si="5"/>
        <v>0</v>
      </c>
    </row>
    <row r="82" spans="1:6" x14ac:dyDescent="0.25">
      <c r="A82" s="25" t="s">
        <v>16</v>
      </c>
      <c r="B82" s="26">
        <f>SUBTOTAL(9,B85:B89)</f>
        <v>5476.49</v>
      </c>
      <c r="C82" s="26">
        <f>SUBTOTAL(9,C85:C89)</f>
        <v>12769</v>
      </c>
      <c r="D82" s="26">
        <f>SUBTOTAL(9,D85:D89)</f>
        <v>3022.56</v>
      </c>
      <c r="E82" s="27">
        <f t="shared" si="4"/>
        <v>0.55191555174938689</v>
      </c>
      <c r="F82" s="27">
        <f t="shared" si="5"/>
        <v>0.23671078392983005</v>
      </c>
    </row>
    <row r="83" spans="1:6" x14ac:dyDescent="0.25">
      <c r="A83" s="28" t="s">
        <v>104</v>
      </c>
      <c r="B83" s="29">
        <f>SUBTOTAL(9,B85:B89)</f>
        <v>5476.49</v>
      </c>
      <c r="C83" s="29">
        <f>SUBTOTAL(9,C85:C89)</f>
        <v>12769</v>
      </c>
      <c r="D83" s="29">
        <f>SUBTOTAL(9,D85:D89)</f>
        <v>3022.56</v>
      </c>
      <c r="E83" s="30">
        <f t="shared" si="4"/>
        <v>0.55191555174938689</v>
      </c>
      <c r="F83" s="30">
        <f t="shared" si="5"/>
        <v>0.23671078392983005</v>
      </c>
    </row>
    <row r="84" spans="1:6" x14ac:dyDescent="0.25">
      <c r="A84" s="31" t="s">
        <v>105</v>
      </c>
      <c r="B84" s="32">
        <f>SUBTOTAL(9,B85:B85)</f>
        <v>5076.6000000000004</v>
      </c>
      <c r="C84" s="32">
        <f>SUBTOTAL(9,C85:C85)</f>
        <v>3559</v>
      </c>
      <c r="D84" s="32">
        <f>SUBTOTAL(9,D85:D85)</f>
        <v>2300</v>
      </c>
      <c r="E84" s="33">
        <f t="shared" si="4"/>
        <v>0.45305913406610721</v>
      </c>
      <c r="F84" s="33">
        <f t="shared" si="5"/>
        <v>0.6462489463332397</v>
      </c>
    </row>
    <row r="85" spans="1:6" x14ac:dyDescent="0.25">
      <c r="A85" s="34" t="s">
        <v>106</v>
      </c>
      <c r="B85" s="35">
        <v>5076.6000000000004</v>
      </c>
      <c r="C85" s="35">
        <v>3559</v>
      </c>
      <c r="D85" s="35">
        <v>2300</v>
      </c>
      <c r="E85" s="36">
        <f t="shared" si="4"/>
        <v>0.45305913406610721</v>
      </c>
      <c r="F85" s="36">
        <f t="shared" si="5"/>
        <v>0.6462489463332397</v>
      </c>
    </row>
    <row r="86" spans="1:6" x14ac:dyDescent="0.25">
      <c r="A86" s="31" t="s">
        <v>107</v>
      </c>
      <c r="B86" s="32">
        <f>SUBTOTAL(9,B87:B87)</f>
        <v>64.900000000000006</v>
      </c>
      <c r="C86" s="32">
        <f>SUBTOTAL(9,C87:C87)</f>
        <v>3500</v>
      </c>
      <c r="D86" s="32">
        <f>SUBTOTAL(9,D87:D87)</f>
        <v>552.55999999999995</v>
      </c>
      <c r="E86" s="33">
        <f t="shared" si="4"/>
        <v>8.5140215716486889</v>
      </c>
      <c r="F86" s="33">
        <f t="shared" si="5"/>
        <v>0.15787428571428569</v>
      </c>
    </row>
    <row r="87" spans="1:6" x14ac:dyDescent="0.25">
      <c r="A87" s="34" t="s">
        <v>108</v>
      </c>
      <c r="B87" s="35">
        <v>64.900000000000006</v>
      </c>
      <c r="C87" s="35">
        <v>3500</v>
      </c>
      <c r="D87" s="35">
        <v>552.55999999999995</v>
      </c>
      <c r="E87" s="36">
        <f t="shared" si="4"/>
        <v>8.5140215716486889</v>
      </c>
      <c r="F87" s="36">
        <f t="shared" si="5"/>
        <v>0.15787428571428569</v>
      </c>
    </row>
    <row r="88" spans="1:6" x14ac:dyDescent="0.25">
      <c r="A88" s="31" t="s">
        <v>109</v>
      </c>
      <c r="B88" s="32">
        <f>SUBTOTAL(9,B89:B89)</f>
        <v>334.99</v>
      </c>
      <c r="C88" s="32">
        <f>SUBTOTAL(9,C89:C89)</f>
        <v>5710</v>
      </c>
      <c r="D88" s="32">
        <f>SUBTOTAL(9,D89:D89)</f>
        <v>170</v>
      </c>
      <c r="E88" s="33">
        <f t="shared" si="4"/>
        <v>0.50747783515925848</v>
      </c>
      <c r="F88" s="33">
        <f t="shared" si="5"/>
        <v>2.9772329246935202E-2</v>
      </c>
    </row>
    <row r="89" spans="1:6" x14ac:dyDescent="0.25">
      <c r="A89" s="34" t="s">
        <v>110</v>
      </c>
      <c r="B89" s="35">
        <v>334.99</v>
      </c>
      <c r="C89" s="35">
        <v>5710</v>
      </c>
      <c r="D89" s="35">
        <v>170</v>
      </c>
      <c r="E89" s="59">
        <f t="shared" si="4"/>
        <v>0.50747783515925848</v>
      </c>
      <c r="F89" s="36">
        <f t="shared" si="5"/>
        <v>2.9772329246935202E-2</v>
      </c>
    </row>
    <row r="90" spans="1:6" ht="20.100000000000001" customHeight="1" x14ac:dyDescent="0.25">
      <c r="A90" s="37" t="s">
        <v>55</v>
      </c>
      <c r="B90" s="38">
        <f>IFERROR(SUBTOTAL(9,B37:B89),0)</f>
        <v>347554.19999999995</v>
      </c>
      <c r="C90" s="38">
        <f>IFERROR(SUBTOTAL(9,C37:C89),0)</f>
        <v>835873</v>
      </c>
      <c r="D90" s="38">
        <f>IFERROR(SUBTOTAL(9,D37:D89),0)</f>
        <v>366191.67000000004</v>
      </c>
      <c r="E90" s="60">
        <f t="shared" si="4"/>
        <v>1.0536246432930463</v>
      </c>
      <c r="F90" s="39">
        <f t="shared" si="5"/>
        <v>0.43809486608611603</v>
      </c>
    </row>
    <row r="91" spans="1:6" x14ac:dyDescent="0.25">
      <c r="E91" s="11"/>
      <c r="F91" s="11"/>
    </row>
    <row r="92" spans="1:6" x14ac:dyDescent="0.25">
      <c r="C92" s="24"/>
    </row>
    <row r="97" spans="1:6" s="6" customFormat="1" ht="24.95" customHeight="1" x14ac:dyDescent="0.3">
      <c r="A97" s="57" t="s">
        <v>111</v>
      </c>
      <c r="B97" s="57"/>
      <c r="C97" s="57"/>
      <c r="D97" s="57"/>
      <c r="E97" s="57"/>
      <c r="F97" s="57"/>
    </row>
    <row r="98" spans="1:6" s="7" customFormat="1" ht="24.95" customHeight="1" x14ac:dyDescent="0.25">
      <c r="A98" s="8" t="s">
        <v>29</v>
      </c>
      <c r="B98" s="9"/>
      <c r="C98" s="9"/>
      <c r="D98" s="9"/>
      <c r="E98" s="9"/>
      <c r="F98" s="9"/>
    </row>
    <row r="99" spans="1:6" ht="57.6" customHeight="1" x14ac:dyDescent="0.25">
      <c r="A99" s="10" t="s">
        <v>30</v>
      </c>
      <c r="B99" s="10" t="s">
        <v>31</v>
      </c>
      <c r="C99" s="10" t="s">
        <v>7</v>
      </c>
      <c r="D99" s="10" t="s">
        <v>32</v>
      </c>
      <c r="E99" s="10" t="s">
        <v>33</v>
      </c>
      <c r="F99" s="10" t="s">
        <v>34</v>
      </c>
    </row>
    <row r="100" spans="1:6" s="11" customFormat="1" ht="15.95" customHeight="1" x14ac:dyDescent="0.25">
      <c r="A100" s="12" t="s">
        <v>11</v>
      </c>
      <c r="B100" s="12">
        <f>COLUMN()</f>
        <v>2</v>
      </c>
      <c r="C100" s="12">
        <f>COLUMN()</f>
        <v>3</v>
      </c>
      <c r="D100" s="12">
        <f>COLUMN()</f>
        <v>4</v>
      </c>
      <c r="E100" s="12" t="str">
        <f>_xlfn.CONCAT(TEXT(COLUMN(),"@")," (",TEXT(D100,"@")," / ",TEXT(B100,"@"),")")</f>
        <v>5 (4 / 2)</v>
      </c>
      <c r="F100" s="12" t="str">
        <f>_xlfn.CONCAT(TEXT(COLUMN(),"@")," (",TEXT(D100,"@")," / ",TEXT(C100,"@"),")")</f>
        <v>6 (4 / 3)</v>
      </c>
    </row>
    <row r="101" spans="1:6" x14ac:dyDescent="0.25">
      <c r="A101" s="25" t="s">
        <v>112</v>
      </c>
      <c r="B101" s="26">
        <f>SUBTOTAL(9,B102:B102)</f>
        <v>316118.96000000002</v>
      </c>
      <c r="C101" s="26">
        <f>SUBTOTAL(9,C102:C102)</f>
        <v>763208</v>
      </c>
      <c r="D101" s="26">
        <f>SUBTOTAL(9,D102:D102)</f>
        <v>341780.78</v>
      </c>
      <c r="E101" s="27">
        <f t="shared" ref="E101:E107" si="6">IF(B101&lt;&gt;0,D101/B101,"-")</f>
        <v>1.0811777313198803</v>
      </c>
      <c r="F101" s="27">
        <f t="shared" ref="F101:F107" si="7">IF(C101&lt;&gt;0,D101/C101,"-")</f>
        <v>0.44782127545832856</v>
      </c>
    </row>
    <row r="102" spans="1:6" x14ac:dyDescent="0.25">
      <c r="A102" s="34" t="s">
        <v>113</v>
      </c>
      <c r="B102" s="35">
        <v>316118.96000000002</v>
      </c>
      <c r="C102" s="35">
        <v>763208</v>
      </c>
      <c r="D102" s="35">
        <v>341780.78</v>
      </c>
      <c r="E102" s="36">
        <f t="shared" si="6"/>
        <v>1.0811777313198803</v>
      </c>
      <c r="F102" s="36">
        <f t="shared" si="7"/>
        <v>0.44782127545832856</v>
      </c>
    </row>
    <row r="103" spans="1:6" x14ac:dyDescent="0.25">
      <c r="A103" s="25" t="s">
        <v>114</v>
      </c>
      <c r="B103" s="26">
        <f>SUBTOTAL(9,B104:B104)</f>
        <v>23287.69</v>
      </c>
      <c r="C103" s="26">
        <f>SUBTOTAL(9,C104:C104)</f>
        <v>34005</v>
      </c>
      <c r="D103" s="26">
        <f>SUBTOTAL(9,D104:D104)</f>
        <v>24856.799999999999</v>
      </c>
      <c r="E103" s="27">
        <f t="shared" si="6"/>
        <v>1.0673793751119154</v>
      </c>
      <c r="F103" s="27">
        <f t="shared" si="7"/>
        <v>0.73097485663872963</v>
      </c>
    </row>
    <row r="104" spans="1:6" x14ac:dyDescent="0.25">
      <c r="A104" s="34" t="s">
        <v>115</v>
      </c>
      <c r="B104" s="35">
        <v>23287.69</v>
      </c>
      <c r="C104" s="35">
        <v>34005</v>
      </c>
      <c r="D104" s="35">
        <v>24856.799999999999</v>
      </c>
      <c r="E104" s="36">
        <f t="shared" si="6"/>
        <v>1.0673793751119154</v>
      </c>
      <c r="F104" s="36">
        <f t="shared" si="7"/>
        <v>0.73097485663872963</v>
      </c>
    </row>
    <row r="105" spans="1:6" x14ac:dyDescent="0.25">
      <c r="A105" s="25" t="s">
        <v>116</v>
      </c>
      <c r="B105" s="26">
        <f>SUBTOTAL(9,B106:B106)</f>
        <v>7595</v>
      </c>
      <c r="C105" s="26">
        <f>SUBTOTAL(9,C106:C106)</f>
        <v>38660</v>
      </c>
      <c r="D105" s="26">
        <f>SUBTOTAL(9,D106:D106)</f>
        <v>7700</v>
      </c>
      <c r="E105" s="27">
        <f t="shared" si="6"/>
        <v>1.0138248847926268</v>
      </c>
      <c r="F105" s="27">
        <f t="shared" si="7"/>
        <v>0.1991722710812209</v>
      </c>
    </row>
    <row r="106" spans="1:6" x14ac:dyDescent="0.25">
      <c r="A106" s="34" t="s">
        <v>117</v>
      </c>
      <c r="B106" s="35">
        <v>7595</v>
      </c>
      <c r="C106" s="35">
        <v>38660</v>
      </c>
      <c r="D106" s="35">
        <v>7700</v>
      </c>
      <c r="E106" s="36">
        <f t="shared" si="6"/>
        <v>1.0138248847926268</v>
      </c>
      <c r="F106" s="36">
        <f t="shared" si="7"/>
        <v>0.1991722710812209</v>
      </c>
    </row>
    <row r="107" spans="1:6" ht="20.100000000000001" customHeight="1" x14ac:dyDescent="0.25">
      <c r="A107" s="37" t="s">
        <v>55</v>
      </c>
      <c r="B107" s="38">
        <f>IFERROR(SUBTOTAL(9,B102:B106),0)</f>
        <v>347001.65</v>
      </c>
      <c r="C107" s="38">
        <f>IFERROR(SUBTOTAL(9,C102:C106),0)</f>
        <v>835873</v>
      </c>
      <c r="D107" s="38">
        <f>IFERROR(SUBTOTAL(9,D102:D106),0)</f>
        <v>374337.58</v>
      </c>
      <c r="E107" s="39">
        <f t="shared" si="6"/>
        <v>1.0787775216630815</v>
      </c>
      <c r="F107" s="39">
        <f t="shared" si="7"/>
        <v>0.4478402580296289</v>
      </c>
    </row>
    <row r="108" spans="1:6" x14ac:dyDescent="0.25">
      <c r="A108" s="11"/>
      <c r="B108" s="11"/>
      <c r="C108" s="11"/>
      <c r="D108" s="11"/>
      <c r="E108" s="11"/>
      <c r="F108" s="11"/>
    </row>
    <row r="109" spans="1:6" x14ac:dyDescent="0.25">
      <c r="A109" s="11"/>
      <c r="B109" s="11"/>
      <c r="C109" s="11"/>
      <c r="D109" s="11"/>
      <c r="E109" s="11"/>
      <c r="F109" s="11"/>
    </row>
    <row r="110" spans="1:6" s="7" customFormat="1" ht="24.95" customHeight="1" x14ac:dyDescent="0.25">
      <c r="A110" s="8" t="s">
        <v>56</v>
      </c>
      <c r="B110" s="9"/>
      <c r="C110" s="9"/>
      <c r="D110" s="9"/>
      <c r="E110" s="9"/>
      <c r="F110" s="9"/>
    </row>
    <row r="111" spans="1:6" ht="57.6" customHeight="1" x14ac:dyDescent="0.25">
      <c r="A111" s="40" t="s">
        <v>30</v>
      </c>
      <c r="B111" s="10" t="s">
        <v>31</v>
      </c>
      <c r="C111" s="10" t="s">
        <v>7</v>
      </c>
      <c r="D111" s="10" t="s">
        <v>32</v>
      </c>
      <c r="E111" s="10" t="s">
        <v>33</v>
      </c>
      <c r="F111" s="10" t="s">
        <v>34</v>
      </c>
    </row>
    <row r="112" spans="1:6" s="11" customFormat="1" ht="15.95" customHeight="1" x14ac:dyDescent="0.25">
      <c r="A112" s="12" t="s">
        <v>11</v>
      </c>
      <c r="B112" s="12">
        <f>COLUMN()</f>
        <v>2</v>
      </c>
      <c r="C112" s="12">
        <f>COLUMN()</f>
        <v>3</v>
      </c>
      <c r="D112" s="12">
        <f>COLUMN()</f>
        <v>4</v>
      </c>
      <c r="E112" s="12" t="str">
        <f>_xlfn.CONCAT(TEXT(COLUMN(),"@")," (",TEXT(D112,"@")," / ",TEXT(B112,"@"),")")</f>
        <v>5 (4 / 2)</v>
      </c>
      <c r="F112" s="12" t="str">
        <f>_xlfn.CONCAT(TEXT(COLUMN(),"@")," (",TEXT(D112,"@")," / ",TEXT(C112,"@"),")")</f>
        <v>6 (4 / 3)</v>
      </c>
    </row>
    <row r="113" spans="1:6" x14ac:dyDescent="0.25">
      <c r="A113" s="25" t="s">
        <v>112</v>
      </c>
      <c r="B113" s="26">
        <f>SUBTOTAL(9,B114:B114)</f>
        <v>316228.47999999998</v>
      </c>
      <c r="C113" s="26">
        <f>SUBTOTAL(9,C114:C114)</f>
        <v>763208</v>
      </c>
      <c r="D113" s="26">
        <f>SUBTOTAL(9,D114:D114)</f>
        <v>345827.42000000016</v>
      </c>
      <c r="E113" s="27">
        <f t="shared" ref="E113:E119" si="8">IF(B113&lt;&gt;0,D113/B113,"-")</f>
        <v>1.0935998553956943</v>
      </c>
      <c r="F113" s="27">
        <f t="shared" ref="F113:F119" si="9">IF(C113&lt;&gt;0,D113/C113,"-")</f>
        <v>0.45312342113814341</v>
      </c>
    </row>
    <row r="114" spans="1:6" x14ac:dyDescent="0.25">
      <c r="A114" s="34" t="s">
        <v>113</v>
      </c>
      <c r="B114" s="35">
        <v>316228.47999999998</v>
      </c>
      <c r="C114" s="35">
        <v>763208</v>
      </c>
      <c r="D114" s="35">
        <v>345827.42000000016</v>
      </c>
      <c r="E114" s="36">
        <f t="shared" si="8"/>
        <v>1.0935998553956943</v>
      </c>
      <c r="F114" s="36">
        <f t="shared" si="9"/>
        <v>0.45312342113814341</v>
      </c>
    </row>
    <row r="115" spans="1:6" x14ac:dyDescent="0.25">
      <c r="A115" s="25" t="s">
        <v>114</v>
      </c>
      <c r="B115" s="26">
        <f>SUBTOTAL(9,B116:B116)</f>
        <v>19189.990000000002</v>
      </c>
      <c r="C115" s="26">
        <f>SUBTOTAL(9,C116:C116)</f>
        <v>34005</v>
      </c>
      <c r="D115" s="26">
        <f>SUBTOTAL(9,D116:D116)</f>
        <v>20364.25</v>
      </c>
      <c r="E115" s="27">
        <f t="shared" si="8"/>
        <v>1.0611912773273982</v>
      </c>
      <c r="F115" s="27">
        <f t="shared" si="9"/>
        <v>0.59886046169680929</v>
      </c>
    </row>
    <row r="116" spans="1:6" x14ac:dyDescent="0.25">
      <c r="A116" s="34" t="s">
        <v>115</v>
      </c>
      <c r="B116" s="35">
        <v>19189.990000000002</v>
      </c>
      <c r="C116" s="35">
        <v>34005</v>
      </c>
      <c r="D116" s="35">
        <v>20364.25</v>
      </c>
      <c r="E116" s="36">
        <f t="shared" si="8"/>
        <v>1.0611912773273982</v>
      </c>
      <c r="F116" s="36">
        <f t="shared" si="9"/>
        <v>0.59886046169680929</v>
      </c>
    </row>
    <row r="117" spans="1:6" x14ac:dyDescent="0.25">
      <c r="A117" s="25" t="s">
        <v>116</v>
      </c>
      <c r="B117" s="26">
        <f>SUBTOTAL(9,B118:B118)</f>
        <v>12135.73</v>
      </c>
      <c r="C117" s="26">
        <f>SUBTOTAL(9,C118:C118)</f>
        <v>38660</v>
      </c>
      <c r="D117" s="26">
        <f>SUBTOTAL(9,D118:D118)</f>
        <v>0</v>
      </c>
      <c r="E117" s="27">
        <f t="shared" si="8"/>
        <v>0</v>
      </c>
      <c r="F117" s="27">
        <f t="shared" si="9"/>
        <v>0</v>
      </c>
    </row>
    <row r="118" spans="1:6" x14ac:dyDescent="0.25">
      <c r="A118" s="34" t="s">
        <v>117</v>
      </c>
      <c r="B118" s="35">
        <v>12135.73</v>
      </c>
      <c r="C118" s="35">
        <v>38660</v>
      </c>
      <c r="D118" s="35">
        <v>0</v>
      </c>
      <c r="E118" s="36">
        <f t="shared" si="8"/>
        <v>0</v>
      </c>
      <c r="F118" s="36">
        <f t="shared" si="9"/>
        <v>0</v>
      </c>
    </row>
    <row r="119" spans="1:6" ht="20.100000000000001" customHeight="1" x14ac:dyDescent="0.25">
      <c r="A119" s="37" t="s">
        <v>55</v>
      </c>
      <c r="B119" s="38">
        <f>IFERROR(SUBTOTAL(9,B114:B118),0)</f>
        <v>347554.19999999995</v>
      </c>
      <c r="C119" s="38">
        <f>IFERROR(SUBTOTAL(9,C114:C118),0)</f>
        <v>835873</v>
      </c>
      <c r="D119" s="38">
        <f>IFERROR(SUBTOTAL(9,D114:D118),0)</f>
        <v>366191.67000000016</v>
      </c>
      <c r="E119" s="58">
        <f t="shared" si="8"/>
        <v>1.0536246432930467</v>
      </c>
      <c r="F119" s="39">
        <f t="shared" si="9"/>
        <v>0.43809486608611614</v>
      </c>
    </row>
    <row r="120" spans="1:6" x14ac:dyDescent="0.25">
      <c r="E120" s="11"/>
      <c r="F120" s="11"/>
    </row>
    <row r="121" spans="1:6" x14ac:dyDescent="0.25">
      <c r="C121" s="24"/>
    </row>
    <row r="126" spans="1:6" s="6" customFormat="1" ht="24.95" customHeight="1" x14ac:dyDescent="0.3">
      <c r="A126" s="57" t="s">
        <v>118</v>
      </c>
      <c r="B126" s="57"/>
      <c r="C126" s="57"/>
      <c r="D126" s="57"/>
      <c r="E126" s="57"/>
      <c r="F126" s="57"/>
    </row>
    <row r="127" spans="1:6" s="7" customFormat="1" ht="24.95" customHeight="1" x14ac:dyDescent="0.25">
      <c r="A127" s="8" t="s">
        <v>56</v>
      </c>
      <c r="B127" s="9"/>
      <c r="C127" s="9"/>
      <c r="D127" s="9"/>
      <c r="E127" s="9"/>
      <c r="F127" s="9"/>
    </row>
    <row r="128" spans="1:6" ht="57.6" customHeight="1" x14ac:dyDescent="0.25">
      <c r="A128" s="10" t="s">
        <v>30</v>
      </c>
      <c r="B128" s="10" t="s">
        <v>31</v>
      </c>
      <c r="C128" s="10" t="s">
        <v>7</v>
      </c>
      <c r="D128" s="10" t="s">
        <v>32</v>
      </c>
      <c r="E128" s="10" t="s">
        <v>33</v>
      </c>
      <c r="F128" s="10" t="s">
        <v>34</v>
      </c>
    </row>
    <row r="129" spans="1:6" s="11" customFormat="1" ht="15.95" customHeight="1" x14ac:dyDescent="0.25">
      <c r="A129" s="12" t="s">
        <v>11</v>
      </c>
      <c r="B129" s="12">
        <f>COLUMN()</f>
        <v>2</v>
      </c>
      <c r="C129" s="12">
        <f>COLUMN()</f>
        <v>3</v>
      </c>
      <c r="D129" s="12">
        <f>COLUMN()</f>
        <v>4</v>
      </c>
      <c r="E129" s="12" t="str">
        <f>_xlfn.CONCAT(TEXT(COLUMN(),"@")," (",TEXT(D129,"@")," / ",TEXT(B129,"@"),")")</f>
        <v>5 (4 / 2)</v>
      </c>
      <c r="F129" s="12" t="str">
        <f>_xlfn.CONCAT(TEXT(COLUMN(),"@")," (",TEXT(D129,"@")," / ",TEXT(C129,"@"),")")</f>
        <v>6 (4 / 3)</v>
      </c>
    </row>
    <row r="130" spans="1:6" x14ac:dyDescent="0.25">
      <c r="A130" s="25" t="s">
        <v>119</v>
      </c>
      <c r="B130" s="26">
        <f>SUBTOTAL(9,B131:B131)</f>
        <v>347554.2</v>
      </c>
      <c r="C130" s="26">
        <f>SUBTOTAL(9,C131:C131)</f>
        <v>835873</v>
      </c>
      <c r="D130" s="26">
        <f>SUBTOTAL(9,D131:D131)</f>
        <v>366191.67000000016</v>
      </c>
      <c r="E130" s="27">
        <f>IF(B130&lt;&gt;0,D130/B130,"-")</f>
        <v>1.0536246432930465</v>
      </c>
      <c r="F130" s="27">
        <f>IF(C130&lt;&gt;0,D130/C130,"-")</f>
        <v>0.43809486608611614</v>
      </c>
    </row>
    <row r="131" spans="1:6" x14ac:dyDescent="0.25">
      <c r="A131" s="34" t="s">
        <v>120</v>
      </c>
      <c r="B131" s="35">
        <v>347554.2</v>
      </c>
      <c r="C131" s="35">
        <v>835873</v>
      </c>
      <c r="D131" s="35">
        <v>366191.67000000016</v>
      </c>
      <c r="E131" s="36">
        <f>IF(B131&lt;&gt;0,D131/B131,"-")</f>
        <v>1.0536246432930465</v>
      </c>
      <c r="F131" s="36">
        <f>IF(C131&lt;&gt;0,D131/C131,"-")</f>
        <v>0.43809486608611614</v>
      </c>
    </row>
    <row r="132" spans="1:6" ht="20.100000000000001" customHeight="1" x14ac:dyDescent="0.25">
      <c r="A132" s="37" t="s">
        <v>55</v>
      </c>
      <c r="B132" s="38">
        <f>IFERROR(SUBTOTAL(9,B131:B131),0)</f>
        <v>347554.2</v>
      </c>
      <c r="C132" s="38">
        <f>IFERROR(SUBTOTAL(9,C131:C131),0)</f>
        <v>835873</v>
      </c>
      <c r="D132" s="38">
        <f>IFERROR(SUBTOTAL(9,D131:D131),0)</f>
        <v>366191.67000000016</v>
      </c>
      <c r="E132" s="39">
        <f>IF(B132&lt;&gt;0,D132/B132,"-")</f>
        <v>1.0536246432930465</v>
      </c>
      <c r="F132" s="39">
        <f>IF(C132&lt;&gt;0,D132/C132,"-")</f>
        <v>0.43809486608611614</v>
      </c>
    </row>
    <row r="133" spans="1:6" x14ac:dyDescent="0.25">
      <c r="A133" s="11"/>
      <c r="B133" s="11"/>
      <c r="C133" s="11"/>
      <c r="D133" s="11"/>
      <c r="E133" s="11"/>
      <c r="F133" s="11"/>
    </row>
    <row r="134" spans="1:6" x14ac:dyDescent="0.25">
      <c r="A134" s="11"/>
      <c r="B134" s="11"/>
      <c r="C134" s="11"/>
      <c r="D134" s="11"/>
      <c r="E134" s="11"/>
      <c r="F134" s="11"/>
    </row>
    <row r="135" spans="1:6" x14ac:dyDescent="0.25">
      <c r="C135" s="24"/>
    </row>
  </sheetData>
  <mergeCells count="5">
    <mergeCell ref="A2:F2"/>
    <mergeCell ref="A3:F3"/>
    <mergeCell ref="A1:F1"/>
    <mergeCell ref="A97:F97"/>
    <mergeCell ref="A126:F126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2"/>
  <sheetViews>
    <sheetView zoomScaleNormal="100" workbookViewId="0">
      <pane ySplit="6" topLeftCell="A10" activePane="bottomLeft" state="frozen"/>
      <selection pane="bottomLeft" activeCell="A16" sqref="A16"/>
    </sheetView>
  </sheetViews>
  <sheetFormatPr defaultColWidth="9.140625" defaultRowHeight="15" x14ac:dyDescent="0.25"/>
  <cols>
    <col min="1" max="1" width="73.7109375" style="1" customWidth="1"/>
    <col min="2" max="2" width="29.710937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57" t="s">
        <v>2</v>
      </c>
      <c r="B1" s="57"/>
      <c r="C1" s="57"/>
      <c r="D1" s="57"/>
      <c r="E1" s="57"/>
      <c r="F1" s="57"/>
    </row>
    <row r="2" spans="1:6" s="5" customFormat="1" ht="30" customHeight="1" x14ac:dyDescent="0.25">
      <c r="A2" s="57" t="s">
        <v>121</v>
      </c>
      <c r="B2" s="57"/>
      <c r="C2" s="57"/>
      <c r="D2" s="57"/>
      <c r="E2" s="57"/>
      <c r="F2" s="57"/>
    </row>
    <row r="3" spans="1:6" s="6" customFormat="1" ht="24.95" customHeight="1" x14ac:dyDescent="0.3">
      <c r="A3" s="57" t="s">
        <v>122</v>
      </c>
      <c r="B3" s="57"/>
      <c r="C3" s="57"/>
      <c r="D3" s="57"/>
      <c r="E3" s="57"/>
      <c r="F3" s="57"/>
    </row>
    <row r="4" spans="1:6" s="7" customFormat="1" ht="24.95" customHeight="1" x14ac:dyDescent="0.25">
      <c r="A4" s="8" t="s">
        <v>123</v>
      </c>
      <c r="B4" s="9"/>
      <c r="C4" s="9"/>
      <c r="D4" s="9"/>
      <c r="E4" s="9"/>
      <c r="F4" s="9"/>
    </row>
    <row r="5" spans="1:6" ht="57.6" customHeight="1" x14ac:dyDescent="0.25">
      <c r="A5" s="10" t="s">
        <v>30</v>
      </c>
      <c r="B5" s="10" t="s">
        <v>31</v>
      </c>
      <c r="C5" s="10" t="s">
        <v>7</v>
      </c>
      <c r="D5" s="10" t="s">
        <v>32</v>
      </c>
      <c r="E5" s="10" t="s">
        <v>33</v>
      </c>
      <c r="F5" s="10" t="s">
        <v>34</v>
      </c>
    </row>
    <row r="6" spans="1:6" s="11" customFormat="1" ht="15.95" customHeight="1" x14ac:dyDescent="0.25">
      <c r="A6" s="12" t="s">
        <v>11</v>
      </c>
      <c r="B6" s="12">
        <f>COLUMN()</f>
        <v>2</v>
      </c>
      <c r="C6" s="12">
        <v>3</v>
      </c>
      <c r="D6" s="12">
        <f>COLUMN()</f>
        <v>4</v>
      </c>
      <c r="E6" s="12" t="str">
        <f>_xlfn.CONCAT(TEXT(COLUMN(),"@")," (",TEXT(D6,"@")," / ",TEXT(B6,"@"),")")</f>
        <v>5 (4 / 2)</v>
      </c>
      <c r="F6" s="12" t="str">
        <f>_xlfn.CONCAT(TEXT(COLUMN(),"@")," (",TEXT(D6,"@")," / ",TEXT(C6,"@"),")")</f>
        <v>6 (4 / 3)</v>
      </c>
    </row>
    <row r="7" spans="1:6" ht="20.100000000000001" customHeight="1" x14ac:dyDescent="0.25">
      <c r="A7" s="37" t="s">
        <v>55</v>
      </c>
      <c r="B7" s="38">
        <f>IFERROR(SUBTOTAL(9,#REF!),0)</f>
        <v>0</v>
      </c>
      <c r="C7" s="38">
        <v>0</v>
      </c>
      <c r="D7" s="38">
        <f>IFERROR(SUBTOTAL(9,#REF!),0)</f>
        <v>0</v>
      </c>
      <c r="E7" s="39" t="str">
        <f>IF(B7&lt;&gt;0,D7/B7,"-")</f>
        <v>-</v>
      </c>
      <c r="F7" s="39" t="str">
        <f>IF(C7&lt;&gt;0,D7/C7,"-")</f>
        <v>-</v>
      </c>
    </row>
    <row r="8" spans="1:6" x14ac:dyDescent="0.25">
      <c r="A8" s="11"/>
      <c r="B8" s="11"/>
      <c r="C8" s="11"/>
      <c r="D8" s="11"/>
      <c r="E8" s="11"/>
      <c r="F8" s="11"/>
    </row>
    <row r="9" spans="1:6" x14ac:dyDescent="0.25">
      <c r="A9" s="11"/>
      <c r="B9" s="11"/>
      <c r="C9" s="11"/>
      <c r="D9" s="11"/>
      <c r="E9" s="11"/>
      <c r="F9" s="11"/>
    </row>
    <row r="10" spans="1:6" s="7" customFormat="1" ht="24.95" customHeight="1" x14ac:dyDescent="0.25">
      <c r="A10" s="8" t="s">
        <v>124</v>
      </c>
      <c r="B10" s="9"/>
      <c r="C10" s="9"/>
      <c r="D10" s="9"/>
      <c r="E10" s="9"/>
      <c r="F10" s="9"/>
    </row>
    <row r="11" spans="1:6" ht="57.6" customHeight="1" x14ac:dyDescent="0.25">
      <c r="A11" s="40" t="s">
        <v>30</v>
      </c>
      <c r="B11" s="10" t="s">
        <v>31</v>
      </c>
      <c r="C11" s="10" t="s">
        <v>7</v>
      </c>
      <c r="D11" s="10" t="s">
        <v>32</v>
      </c>
      <c r="E11" s="10" t="s">
        <v>33</v>
      </c>
      <c r="F11" s="10" t="s">
        <v>34</v>
      </c>
    </row>
    <row r="12" spans="1:6" s="11" customFormat="1" ht="15.95" customHeight="1" x14ac:dyDescent="0.25">
      <c r="A12" s="12" t="s">
        <v>11</v>
      </c>
      <c r="B12" s="12">
        <f>COLUMN()</f>
        <v>2</v>
      </c>
      <c r="C12" s="12">
        <v>3</v>
      </c>
      <c r="D12" s="12">
        <f>COLUMN()</f>
        <v>4</v>
      </c>
      <c r="E12" s="12" t="str">
        <f>_xlfn.CONCAT(TEXT(COLUMN(),"@")," (",TEXT(D12,"@")," / ",TEXT(B12,"@"),")")</f>
        <v>5 (4 / 2)</v>
      </c>
      <c r="F12" s="12" t="str">
        <f>_xlfn.CONCAT(TEXT(COLUMN(),"@")," (",TEXT(D12,"@")," / ",TEXT(C12,"@"),")")</f>
        <v>6 (4 / 3)</v>
      </c>
    </row>
    <row r="13" spans="1:6" ht="20.100000000000001" customHeight="1" x14ac:dyDescent="0.25">
      <c r="A13" s="37" t="s">
        <v>55</v>
      </c>
      <c r="B13" s="38">
        <f>IFERROR(SUBTOTAL(9,#REF!),0)</f>
        <v>0</v>
      </c>
      <c r="C13" s="38">
        <v>0</v>
      </c>
      <c r="D13" s="38">
        <f>IFERROR(SUBTOTAL(9,#REF!),0)</f>
        <v>0</v>
      </c>
      <c r="E13" s="39" t="str">
        <f>IF(B13&lt;&gt;0,D13/D13,"-")</f>
        <v>-</v>
      </c>
      <c r="F13" s="39" t="str">
        <f>IF(C13&lt;&gt;0,D13/C13,"-")</f>
        <v>-</v>
      </c>
    </row>
    <row r="14" spans="1:6" x14ac:dyDescent="0.25">
      <c r="E14" s="11"/>
      <c r="F14" s="11"/>
    </row>
    <row r="15" spans="1:6" x14ac:dyDescent="0.25">
      <c r="C15" s="24"/>
    </row>
    <row r="20" spans="1:6" s="6" customFormat="1" ht="24.95" customHeight="1" x14ac:dyDescent="0.3">
      <c r="A20" s="57" t="s">
        <v>125</v>
      </c>
      <c r="B20" s="57"/>
      <c r="C20" s="57"/>
      <c r="D20" s="57"/>
      <c r="E20" s="57"/>
      <c r="F20" s="57"/>
    </row>
    <row r="21" spans="1:6" s="7" customFormat="1" ht="24.95" customHeight="1" x14ac:dyDescent="0.25">
      <c r="A21" s="8" t="s">
        <v>123</v>
      </c>
      <c r="B21" s="9"/>
      <c r="C21" s="9"/>
      <c r="D21" s="9"/>
      <c r="E21" s="9"/>
      <c r="F21" s="9"/>
    </row>
    <row r="22" spans="1:6" ht="57.6" customHeight="1" x14ac:dyDescent="0.25">
      <c r="A22" s="10" t="s">
        <v>30</v>
      </c>
      <c r="B22" s="10" t="s">
        <v>31</v>
      </c>
      <c r="C22" s="10" t="s">
        <v>7</v>
      </c>
      <c r="D22" s="10" t="s">
        <v>32</v>
      </c>
      <c r="E22" s="10" t="s">
        <v>33</v>
      </c>
      <c r="F22" s="10" t="s">
        <v>34</v>
      </c>
    </row>
    <row r="23" spans="1:6" s="11" customFormat="1" ht="15.95" customHeight="1" x14ac:dyDescent="0.25">
      <c r="A23" s="12" t="s">
        <v>11</v>
      </c>
      <c r="B23" s="12">
        <f>COLUMN()</f>
        <v>2</v>
      </c>
      <c r="C23" s="12">
        <f>COLUMN()</f>
        <v>3</v>
      </c>
      <c r="D23" s="12">
        <f>COLUMN()</f>
        <v>4</v>
      </c>
      <c r="E23" s="12" t="str">
        <f>_xlfn.CONCAT(TEXT(COLUMN(),"@")," (",TEXT(D23,"@")," / ",TEXT(B23,"@"),")")</f>
        <v>5 (4 / 2)</v>
      </c>
      <c r="F23" s="12" t="str">
        <f>_xlfn.CONCAT(TEXT(COLUMN(),"@")," (",TEXT(D23,"@")," / ",TEXT(C23,"@"),")")</f>
        <v>6 (4 / 3)</v>
      </c>
    </row>
    <row r="24" spans="1:6" ht="20.100000000000001" customHeight="1" x14ac:dyDescent="0.25">
      <c r="A24" s="37" t="s">
        <v>55</v>
      </c>
      <c r="B24" s="38">
        <f>IFERROR(SUBTOTAL(9,#REF!),0)</f>
        <v>0</v>
      </c>
      <c r="C24" s="38">
        <f>IFERROR(SUBTOTAL(9,#REF!),0)</f>
        <v>0</v>
      </c>
      <c r="D24" s="38">
        <f>IFERROR(SUBTOTAL(9,#REF!),0)</f>
        <v>0</v>
      </c>
      <c r="E24" s="39" t="str">
        <f>IF(B24&lt;&gt;0,D24/B24,"-")</f>
        <v>-</v>
      </c>
      <c r="F24" s="39" t="str">
        <f>IF(C24&lt;&gt;0,D24/C24,"-")</f>
        <v>-</v>
      </c>
    </row>
    <row r="25" spans="1:6" x14ac:dyDescent="0.25">
      <c r="A25" s="11"/>
      <c r="B25" s="11"/>
      <c r="C25" s="11"/>
      <c r="D25" s="11"/>
      <c r="E25" s="11"/>
      <c r="F25" s="11"/>
    </row>
    <row r="26" spans="1:6" x14ac:dyDescent="0.25">
      <c r="A26" s="11"/>
      <c r="B26" s="11"/>
      <c r="C26" s="11"/>
      <c r="D26" s="11"/>
      <c r="E26" s="11"/>
      <c r="F26" s="11"/>
    </row>
    <row r="27" spans="1:6" s="7" customFormat="1" ht="24.95" customHeight="1" x14ac:dyDescent="0.25">
      <c r="A27" s="8" t="s">
        <v>124</v>
      </c>
      <c r="B27" s="9"/>
      <c r="C27" s="9"/>
      <c r="D27" s="9"/>
      <c r="E27" s="9"/>
      <c r="F27" s="9"/>
    </row>
    <row r="28" spans="1:6" ht="57.6" customHeight="1" x14ac:dyDescent="0.25">
      <c r="A28" s="40" t="s">
        <v>30</v>
      </c>
      <c r="B28" s="10" t="s">
        <v>31</v>
      </c>
      <c r="C28" s="10" t="s">
        <v>7</v>
      </c>
      <c r="D28" s="10" t="s">
        <v>32</v>
      </c>
      <c r="E28" s="10" t="s">
        <v>33</v>
      </c>
      <c r="F28" s="10" t="s">
        <v>34</v>
      </c>
    </row>
    <row r="29" spans="1:6" s="11" customFormat="1" ht="15.95" customHeight="1" x14ac:dyDescent="0.25">
      <c r="A29" s="12" t="s">
        <v>11</v>
      </c>
      <c r="B29" s="12">
        <f>COLUMN()</f>
        <v>2</v>
      </c>
      <c r="C29" s="12">
        <f>COLUMN()</f>
        <v>3</v>
      </c>
      <c r="D29" s="12">
        <f>COLUMN()</f>
        <v>4</v>
      </c>
      <c r="E29" s="12" t="str">
        <f>_xlfn.CONCAT(TEXT(COLUMN(),"@")," (",TEXT(D29,"@")," / ",TEXT(B29,"@"),")")</f>
        <v>5 (4 / 2)</v>
      </c>
      <c r="F29" s="12" t="str">
        <f>_xlfn.CONCAT(TEXT(COLUMN(),"@")," (",TEXT(D29,"@")," / ",TEXT(C29,"@"),")")</f>
        <v>6 (4 / 3)</v>
      </c>
    </row>
    <row r="30" spans="1:6" ht="20.100000000000001" customHeight="1" x14ac:dyDescent="0.25">
      <c r="A30" s="37" t="s">
        <v>55</v>
      </c>
      <c r="B30" s="38">
        <f>IFERROR(SUBTOTAL(9,#REF!),0)</f>
        <v>0</v>
      </c>
      <c r="C30" s="38">
        <f>IFERROR(SUBTOTAL(9,#REF!),0)</f>
        <v>0</v>
      </c>
      <c r="D30" s="38">
        <f>IFERROR(SUBTOTAL(9,#REF!),0)</f>
        <v>0</v>
      </c>
      <c r="E30" s="39" t="str">
        <f>IF(B30&lt;&gt;0,D30/D30,"-")</f>
        <v>-</v>
      </c>
      <c r="F30" s="39" t="str">
        <f>IF(C30&lt;&gt;0,D30/C30,"-")</f>
        <v>-</v>
      </c>
    </row>
    <row r="31" spans="1:6" x14ac:dyDescent="0.25">
      <c r="E31" s="11"/>
      <c r="F31" s="11"/>
    </row>
    <row r="32" spans="1:6" x14ac:dyDescent="0.25">
      <c r="C32" s="24"/>
    </row>
  </sheetData>
  <mergeCells count="4">
    <mergeCell ref="A2:F2"/>
    <mergeCell ref="A3:F3"/>
    <mergeCell ref="A1:F1"/>
    <mergeCell ref="A20:F20"/>
  </mergeCells>
  <pageMargins left="0.39370078740157499" right="0.39370078740157499" top="0.39370078740157499" bottom="0.39370078740157499" header="0.23622047244094499" footer="0.23622047244094499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98"/>
  <sheetViews>
    <sheetView tabSelected="1" zoomScaleNormal="100" workbookViewId="0">
      <pane ySplit="5" topLeftCell="A78" activePane="bottomLeft" state="frozen"/>
      <selection pane="bottomLeft" activeCell="A3" sqref="A3:F97"/>
    </sheetView>
  </sheetViews>
  <sheetFormatPr defaultColWidth="9.140625" defaultRowHeight="15" x14ac:dyDescent="0.25"/>
  <cols>
    <col min="1" max="1" width="73.7109375" style="1" customWidth="1"/>
    <col min="2" max="2" width="27.42578125" style="1" customWidth="1"/>
    <col min="3" max="4" width="19.7109375" style="1" customWidth="1"/>
    <col min="5" max="5" width="15.7109375" style="1" customWidth="1"/>
    <col min="6" max="6" width="12.7109375" style="1" customWidth="1"/>
  </cols>
  <sheetData>
    <row r="1" spans="1:6" s="5" customFormat="1" ht="30" customHeight="1" x14ac:dyDescent="0.25">
      <c r="A1" s="57" t="s">
        <v>126</v>
      </c>
      <c r="B1" s="57"/>
      <c r="C1" s="57"/>
      <c r="D1" s="57"/>
      <c r="E1" s="57"/>
      <c r="F1" s="57"/>
    </row>
    <row r="2" spans="1:6" s="6" customFormat="1" ht="24.95" customHeight="1" x14ac:dyDescent="0.3">
      <c r="A2" s="57" t="s">
        <v>127</v>
      </c>
      <c r="B2" s="57"/>
      <c r="C2" s="57"/>
      <c r="D2" s="57"/>
      <c r="E2" s="57"/>
      <c r="F2" s="57"/>
    </row>
    <row r="3" spans="1:6" s="7" customFormat="1" ht="24.95" customHeight="1" x14ac:dyDescent="0.25">
      <c r="A3" s="8" t="s">
        <v>128</v>
      </c>
      <c r="B3" s="9"/>
      <c r="C3" s="9"/>
      <c r="D3" s="9"/>
      <c r="E3" s="9"/>
      <c r="F3" s="9"/>
    </row>
    <row r="4" spans="1:6" ht="57.6" customHeight="1" x14ac:dyDescent="0.25">
      <c r="A4" s="40" t="s">
        <v>30</v>
      </c>
      <c r="B4" s="10" t="s">
        <v>31</v>
      </c>
      <c r="C4" s="10" t="s">
        <v>7</v>
      </c>
      <c r="D4" s="10" t="s">
        <v>32</v>
      </c>
      <c r="E4" s="10" t="s">
        <v>33</v>
      </c>
      <c r="F4" s="10" t="s">
        <v>34</v>
      </c>
    </row>
    <row r="5" spans="1:6" s="11" customFormat="1" ht="15.95" customHeight="1" x14ac:dyDescent="0.25">
      <c r="A5" s="12" t="s">
        <v>11</v>
      </c>
      <c r="B5" s="12">
        <f>COLUMN()</f>
        <v>2</v>
      </c>
      <c r="C5" s="12">
        <f>COLUMN()</f>
        <v>3</v>
      </c>
      <c r="D5" s="12">
        <f>COLUMN()</f>
        <v>4</v>
      </c>
      <c r="E5" s="12" t="str">
        <f>_xlfn.CONCAT(TEXT(COLUMN(),"@")," (",TEXT(D5,"@")," / ",TEXT(B5,"@"),")")</f>
        <v>5 (4 / 2)</v>
      </c>
      <c r="F5" s="12" t="str">
        <f>_xlfn.CONCAT(TEXT(COLUMN(),"@")," (",TEXT(D5,"@")," / ",TEXT(C5,"@"),")")</f>
        <v>6 (4 / 3)</v>
      </c>
    </row>
    <row r="6" spans="1:6" x14ac:dyDescent="0.25">
      <c r="A6" s="25" t="s">
        <v>129</v>
      </c>
      <c r="B6" s="26">
        <f>SUBTOTAL(9,B7:B7)</f>
        <v>347554.2</v>
      </c>
      <c r="C6" s="26">
        <f>SUBTOTAL(9,C7:C7)</f>
        <v>835873</v>
      </c>
      <c r="D6" s="26">
        <f>SUBTOTAL(9,D7:D7)</f>
        <v>366191.67000000016</v>
      </c>
      <c r="E6" s="27">
        <f>IF(B6&lt;&gt;0,D6/B6,"-")</f>
        <v>1.0536246432930465</v>
      </c>
      <c r="F6" s="27">
        <f>IF(C6&lt;&gt;0,D6/C6,"-")</f>
        <v>0.43809486608611614</v>
      </c>
    </row>
    <row r="7" spans="1:6" x14ac:dyDescent="0.25">
      <c r="A7" s="34" t="s">
        <v>130</v>
      </c>
      <c r="B7" s="35">
        <v>347554.2</v>
      </c>
      <c r="C7" s="35">
        <v>835873</v>
      </c>
      <c r="D7" s="35">
        <v>366191.67000000016</v>
      </c>
      <c r="E7" s="36">
        <f>IF(B7&lt;&gt;0,D7/B7,"-")</f>
        <v>1.0536246432930465</v>
      </c>
      <c r="F7" s="36">
        <f>IF(C7&lt;&gt;0,D7/C7,"-")</f>
        <v>0.43809486608611614</v>
      </c>
    </row>
    <row r="8" spans="1:6" ht="20.100000000000001" customHeight="1" x14ac:dyDescent="0.25">
      <c r="A8" s="37" t="s">
        <v>55</v>
      </c>
      <c r="B8" s="38">
        <f>IFERROR(SUBTOTAL(9,B7:B7),0)</f>
        <v>347554.2</v>
      </c>
      <c r="C8" s="38">
        <f>IFERROR(SUBTOTAL(9,C7:C7),0)</f>
        <v>835873</v>
      </c>
      <c r="D8" s="38">
        <f>IFERROR(SUBTOTAL(9,D7:D7),0)</f>
        <v>366191.67000000016</v>
      </c>
      <c r="E8" s="58">
        <f>IF(B8&lt;&gt;0,D8/B8,"-")</f>
        <v>1.0536246432930465</v>
      </c>
      <c r="F8" s="39">
        <f>IF(C8&lt;&gt;0,D8/C8,"-")</f>
        <v>0.43809486608611614</v>
      </c>
    </row>
    <row r="9" spans="1:6" x14ac:dyDescent="0.25">
      <c r="E9" s="11"/>
      <c r="F9" s="11"/>
    </row>
    <row r="10" spans="1:6" s="6" customFormat="1" ht="24.95" customHeight="1" x14ac:dyDescent="0.3">
      <c r="A10" s="57" t="s">
        <v>131</v>
      </c>
      <c r="B10" s="57"/>
      <c r="C10" s="57"/>
      <c r="D10" s="57"/>
      <c r="E10" s="57"/>
      <c r="F10" s="57"/>
    </row>
    <row r="11" spans="1:6" s="7" customFormat="1" ht="24.95" customHeight="1" x14ac:dyDescent="0.25">
      <c r="A11" s="8" t="s">
        <v>128</v>
      </c>
      <c r="B11" s="9"/>
      <c r="C11" s="9"/>
      <c r="D11" s="9"/>
      <c r="E11" s="9"/>
      <c r="F11" s="9"/>
    </row>
    <row r="12" spans="1:6" ht="57.6" customHeight="1" x14ac:dyDescent="0.25">
      <c r="A12" s="40" t="s">
        <v>30</v>
      </c>
      <c r="B12" s="10" t="s">
        <v>31</v>
      </c>
      <c r="C12" s="10" t="s">
        <v>7</v>
      </c>
      <c r="D12" s="10" t="s">
        <v>32</v>
      </c>
      <c r="E12" s="10" t="s">
        <v>33</v>
      </c>
      <c r="F12" s="10" t="s">
        <v>34</v>
      </c>
    </row>
    <row r="13" spans="1:6" s="11" customFormat="1" ht="15.95" customHeight="1" x14ac:dyDescent="0.25">
      <c r="A13" s="12" t="s">
        <v>11</v>
      </c>
      <c r="B13" s="12">
        <f>COLUMN()</f>
        <v>2</v>
      </c>
      <c r="C13" s="12">
        <v>3</v>
      </c>
      <c r="D13" s="12">
        <f>COLUMN()</f>
        <v>4</v>
      </c>
      <c r="E13" s="12" t="str">
        <f>_xlfn.CONCAT(TEXT(COLUMN(),"@")," (",TEXT(D13,"@")," / ",TEXT(B13,"@"),")")</f>
        <v>5 (4 / 2)</v>
      </c>
      <c r="F13" s="12" t="str">
        <f>_xlfn.CONCAT(TEXT(COLUMN(),"@")," (",TEXT(D13,"@")," / ",TEXT(C13,"@"),")")</f>
        <v>6 (4 / 3)</v>
      </c>
    </row>
    <row r="14" spans="1:6" x14ac:dyDescent="0.25">
      <c r="A14" s="25" t="s">
        <v>129</v>
      </c>
      <c r="B14" s="26">
        <f>SUBTOTAL(9,B24:B96)</f>
        <v>347554.19999999984</v>
      </c>
      <c r="C14" s="26">
        <f>SUBTOTAL(9,C24:C96)</f>
        <v>835873</v>
      </c>
      <c r="D14" s="26">
        <f>SUBTOTAL(9,D24:D96)</f>
        <v>366191.6700000001</v>
      </c>
      <c r="E14" s="27">
        <f>IF(B14&lt;&gt;0,D14/B14,"-")</f>
        <v>1.0536246432930469</v>
      </c>
      <c r="F14" s="27">
        <f>IF(C14&lt;&gt;0,D14/C14,"-")</f>
        <v>0.43809486608611609</v>
      </c>
    </row>
    <row r="15" spans="1:6" x14ac:dyDescent="0.25">
      <c r="A15" s="28" t="s">
        <v>130</v>
      </c>
      <c r="B15" s="29">
        <f>SUBTOTAL(9,B24:B96)</f>
        <v>347554.19999999984</v>
      </c>
      <c r="C15" s="29">
        <f>SUBTOTAL(9,C24:C96)</f>
        <v>835873</v>
      </c>
      <c r="D15" s="29">
        <f>SUBTOTAL(9,D24:D96)</f>
        <v>366191.6700000001</v>
      </c>
      <c r="E15" s="30">
        <f>IF(B15&lt;&gt;0,D15/B15,"-")</f>
        <v>1.0536246432930469</v>
      </c>
      <c r="F15" s="30">
        <f>IF(C15&lt;&gt;0,D15/C15,"-")</f>
        <v>0.43809486608611609</v>
      </c>
    </row>
    <row r="16" spans="1:6" x14ac:dyDescent="0.25">
      <c r="A16" s="41" t="s">
        <v>132</v>
      </c>
      <c r="B16" s="42"/>
      <c r="C16" s="42"/>
      <c r="D16" s="42"/>
      <c r="E16" s="42"/>
      <c r="F16" s="42"/>
    </row>
    <row r="17" spans="1:6" x14ac:dyDescent="0.25">
      <c r="A17" s="43" t="s">
        <v>133</v>
      </c>
      <c r="B17" s="44">
        <v>316228.47999999998</v>
      </c>
      <c r="C17" s="44" t="s">
        <v>134</v>
      </c>
      <c r="D17" s="45" t="s">
        <v>189</v>
      </c>
      <c r="E17" s="36">
        <f t="shared" ref="E17:E19" si="0">IF(B17&lt;&gt;0,D17/B17,"-")</f>
        <v>1.0935998553956936</v>
      </c>
      <c r="F17" s="36"/>
    </row>
    <row r="18" spans="1:6" x14ac:dyDescent="0.25">
      <c r="A18" s="43" t="s">
        <v>135</v>
      </c>
      <c r="B18" s="44">
        <v>19189.990000000002</v>
      </c>
      <c r="C18" s="44" t="s">
        <v>136</v>
      </c>
      <c r="D18" s="45" t="s">
        <v>188</v>
      </c>
      <c r="E18" s="36">
        <f t="shared" si="0"/>
        <v>1.0611912773273982</v>
      </c>
      <c r="F18" s="46"/>
    </row>
    <row r="19" spans="1:6" x14ac:dyDescent="0.25">
      <c r="A19" s="43" t="s">
        <v>137</v>
      </c>
      <c r="B19" s="44">
        <v>12135.73</v>
      </c>
      <c r="C19" s="44" t="s">
        <v>138</v>
      </c>
      <c r="D19" s="45" t="s">
        <v>187</v>
      </c>
      <c r="E19" s="36">
        <f t="shared" si="0"/>
        <v>0</v>
      </c>
      <c r="F19" s="46"/>
    </row>
    <row r="20" spans="1:6" x14ac:dyDescent="0.25">
      <c r="A20" s="31" t="s">
        <v>139</v>
      </c>
      <c r="B20" s="32">
        <f>SUBTOTAL(9,B24:B96)</f>
        <v>347554.19999999984</v>
      </c>
      <c r="C20" s="32">
        <f>SUBTOTAL(9,C24:C96)</f>
        <v>835873</v>
      </c>
      <c r="D20" s="32">
        <f>SUBTOTAL(9,D24:D96)</f>
        <v>366191.6700000001</v>
      </c>
      <c r="E20" s="33">
        <f t="shared" ref="E20:E51" si="1">IF(B20&lt;&gt;0,D20/B20,"-")</f>
        <v>1.0536246432930469</v>
      </c>
      <c r="F20" s="33">
        <f t="shared" ref="F20:F51" si="2">IF(C20&lt;&gt;0,D20/C20,"-")</f>
        <v>0.43809486608611609</v>
      </c>
    </row>
    <row r="21" spans="1:6" x14ac:dyDescent="0.25">
      <c r="A21" s="47" t="s">
        <v>140</v>
      </c>
      <c r="B21" s="48">
        <f>SUBTOTAL(9,B24:B62)</f>
        <v>302569.41999999993</v>
      </c>
      <c r="C21" s="48">
        <f>SUBTOTAL(9,C24:C62)</f>
        <v>683074</v>
      </c>
      <c r="D21" s="48">
        <f>SUBTOTAL(9,D24:D62)</f>
        <v>336600.47000000009</v>
      </c>
      <c r="E21" s="49">
        <f t="shared" si="1"/>
        <v>1.1124735275627</v>
      </c>
      <c r="F21" s="49">
        <f t="shared" si="2"/>
        <v>0.49277306704690865</v>
      </c>
    </row>
    <row r="22" spans="1:6" x14ac:dyDescent="0.25">
      <c r="A22" s="50" t="s">
        <v>141</v>
      </c>
      <c r="B22" s="51">
        <f>SUBTOTAL(9,B24:B62)</f>
        <v>302569.41999999993</v>
      </c>
      <c r="C22" s="51">
        <v>683074</v>
      </c>
      <c r="D22" s="51">
        <f>SUBTOTAL(9,D24:D62)</f>
        <v>336600.47000000009</v>
      </c>
      <c r="E22" s="52">
        <f t="shared" si="1"/>
        <v>1.1124735275627</v>
      </c>
      <c r="F22" s="52">
        <f t="shared" si="2"/>
        <v>0.49277306704690865</v>
      </c>
    </row>
    <row r="23" spans="1:6" x14ac:dyDescent="0.25">
      <c r="A23" s="53" t="s">
        <v>142</v>
      </c>
      <c r="B23" s="54">
        <f>SUBTOTAL(9,B24:B27)</f>
        <v>276447.46999999997</v>
      </c>
      <c r="C23" s="54">
        <f>SUBTOTAL(9,C24:C27)</f>
        <v>612437</v>
      </c>
      <c r="D23" s="54">
        <f>SUBTOTAL(9,D24:D27)</f>
        <v>305665.61</v>
      </c>
      <c r="E23" s="55">
        <f t="shared" si="1"/>
        <v>1.1056914718734812</v>
      </c>
      <c r="F23" s="55">
        <f t="shared" si="2"/>
        <v>0.49909722959259478</v>
      </c>
    </row>
    <row r="24" spans="1:6" x14ac:dyDescent="0.25">
      <c r="A24" s="34" t="s">
        <v>143</v>
      </c>
      <c r="B24" s="35">
        <v>229185.3</v>
      </c>
      <c r="C24" s="35">
        <v>503276</v>
      </c>
      <c r="D24" s="35">
        <v>249891.22</v>
      </c>
      <c r="E24" s="36">
        <f t="shared" si="1"/>
        <v>1.0903457595229713</v>
      </c>
      <c r="F24" s="36">
        <f t="shared" si="2"/>
        <v>0.49652918080735026</v>
      </c>
    </row>
    <row r="25" spans="1:6" x14ac:dyDescent="0.25">
      <c r="A25" s="34" t="s">
        <v>144</v>
      </c>
      <c r="B25" s="35">
        <v>1052.8</v>
      </c>
      <c r="C25" s="35">
        <v>2000</v>
      </c>
      <c r="D25" s="35">
        <v>0</v>
      </c>
      <c r="E25" s="36">
        <f t="shared" si="1"/>
        <v>0</v>
      </c>
      <c r="F25" s="36">
        <f t="shared" si="2"/>
        <v>0</v>
      </c>
    </row>
    <row r="26" spans="1:6" x14ac:dyDescent="0.25">
      <c r="A26" s="34" t="s">
        <v>145</v>
      </c>
      <c r="B26" s="35">
        <v>8220.06</v>
      </c>
      <c r="C26" s="35">
        <v>24120</v>
      </c>
      <c r="D26" s="35">
        <v>14542.35</v>
      </c>
      <c r="E26" s="36">
        <f t="shared" si="1"/>
        <v>1.7691294224129752</v>
      </c>
      <c r="F26" s="36">
        <f t="shared" si="2"/>
        <v>0.60291666666666666</v>
      </c>
    </row>
    <row r="27" spans="1:6" x14ac:dyDescent="0.25">
      <c r="A27" s="34" t="s">
        <v>146</v>
      </c>
      <c r="B27" s="35">
        <v>37989.31</v>
      </c>
      <c r="C27" s="35">
        <v>83041</v>
      </c>
      <c r="D27" s="35">
        <v>41232.04</v>
      </c>
      <c r="E27" s="36">
        <f t="shared" si="1"/>
        <v>1.0853590128380852</v>
      </c>
      <c r="F27" s="36">
        <f t="shared" si="2"/>
        <v>0.49652629424019462</v>
      </c>
    </row>
    <row r="28" spans="1:6" x14ac:dyDescent="0.25">
      <c r="A28" s="53" t="s">
        <v>147</v>
      </c>
      <c r="B28" s="54">
        <f>SUBTOTAL(9,B29:B53)</f>
        <v>25583.82</v>
      </c>
      <c r="C28" s="54">
        <f>SUBTOTAL(9,C29:C53)</f>
        <v>66592</v>
      </c>
      <c r="D28" s="54">
        <f>SUBTOTAL(9,D29:D53)</f>
        <v>30091.24</v>
      </c>
      <c r="E28" s="55">
        <f t="shared" si="1"/>
        <v>1.1761824465619286</v>
      </c>
      <c r="F28" s="55">
        <f t="shared" si="2"/>
        <v>0.45187469966362326</v>
      </c>
    </row>
    <row r="29" spans="1:6" x14ac:dyDescent="0.25">
      <c r="A29" s="34" t="s">
        <v>148</v>
      </c>
      <c r="B29" s="35">
        <v>436.3</v>
      </c>
      <c r="C29" s="35">
        <v>3000</v>
      </c>
      <c r="D29" s="35">
        <v>653.99</v>
      </c>
      <c r="E29" s="36">
        <f t="shared" si="1"/>
        <v>1.4989456795782719</v>
      </c>
      <c r="F29" s="36">
        <f t="shared" si="2"/>
        <v>0.21799666666666667</v>
      </c>
    </row>
    <row r="30" spans="1:6" x14ac:dyDescent="0.25">
      <c r="A30" s="34" t="s">
        <v>149</v>
      </c>
      <c r="B30" s="35">
        <v>3334.01</v>
      </c>
      <c r="C30" s="35">
        <v>8600</v>
      </c>
      <c r="D30" s="35">
        <v>3560.32</v>
      </c>
      <c r="E30" s="36">
        <f t="shared" si="1"/>
        <v>1.0678792205182348</v>
      </c>
      <c r="F30" s="36">
        <f t="shared" si="2"/>
        <v>0.41399069767441865</v>
      </c>
    </row>
    <row r="31" spans="1:6" x14ac:dyDescent="0.25">
      <c r="A31" s="34" t="s">
        <v>150</v>
      </c>
      <c r="B31" s="35">
        <v>278.56</v>
      </c>
      <c r="C31" s="35">
        <v>1300</v>
      </c>
      <c r="D31" s="35">
        <v>928.5</v>
      </c>
      <c r="E31" s="36">
        <f t="shared" si="1"/>
        <v>3.3332136703044228</v>
      </c>
      <c r="F31" s="36">
        <f t="shared" si="2"/>
        <v>0.71423076923076922</v>
      </c>
    </row>
    <row r="32" spans="1:6" x14ac:dyDescent="0.25">
      <c r="A32" s="34" t="s">
        <v>151</v>
      </c>
      <c r="B32" s="35">
        <v>388.5</v>
      </c>
      <c r="C32" s="35">
        <v>600</v>
      </c>
      <c r="D32" s="35">
        <v>557</v>
      </c>
      <c r="E32" s="36">
        <f t="shared" si="1"/>
        <v>1.4337194337194337</v>
      </c>
      <c r="F32" s="36">
        <f t="shared" si="2"/>
        <v>0.92833333333333334</v>
      </c>
    </row>
    <row r="33" spans="1:6" x14ac:dyDescent="0.25">
      <c r="A33" s="34" t="s">
        <v>152</v>
      </c>
      <c r="B33" s="35">
        <v>2032.29</v>
      </c>
      <c r="C33" s="35">
        <v>4445</v>
      </c>
      <c r="D33" s="35">
        <v>3660.71</v>
      </c>
      <c r="E33" s="36">
        <f t="shared" si="1"/>
        <v>1.8012734403062556</v>
      </c>
      <c r="F33" s="36">
        <f t="shared" si="2"/>
        <v>0.82355680539932508</v>
      </c>
    </row>
    <row r="34" spans="1:6" x14ac:dyDescent="0.25">
      <c r="A34" s="34" t="s">
        <v>153</v>
      </c>
      <c r="B34" s="35">
        <v>82.14</v>
      </c>
      <c r="C34" s="35">
        <v>133</v>
      </c>
      <c r="D34" s="35">
        <v>0</v>
      </c>
      <c r="E34" s="36">
        <f t="shared" si="1"/>
        <v>0</v>
      </c>
      <c r="F34" s="36">
        <f t="shared" si="2"/>
        <v>0</v>
      </c>
    </row>
    <row r="35" spans="1:6" x14ac:dyDescent="0.25">
      <c r="A35" s="34" t="s">
        <v>154</v>
      </c>
      <c r="B35" s="35">
        <v>1709.49</v>
      </c>
      <c r="C35" s="35">
        <v>8000</v>
      </c>
      <c r="D35" s="35">
        <v>2028.03</v>
      </c>
      <c r="E35" s="36">
        <f t="shared" si="1"/>
        <v>1.1863362757313585</v>
      </c>
      <c r="F35" s="36">
        <f t="shared" si="2"/>
        <v>0.25350374999999997</v>
      </c>
    </row>
    <row r="36" spans="1:6" x14ac:dyDescent="0.25">
      <c r="A36" s="34" t="s">
        <v>155</v>
      </c>
      <c r="B36" s="35">
        <v>0</v>
      </c>
      <c r="C36" s="35">
        <v>133</v>
      </c>
      <c r="D36" s="35">
        <v>755</v>
      </c>
      <c r="E36" s="36" t="str">
        <f t="shared" si="1"/>
        <v>-</v>
      </c>
      <c r="F36" s="36">
        <f t="shared" si="2"/>
        <v>5.6766917293233083</v>
      </c>
    </row>
    <row r="37" spans="1:6" x14ac:dyDescent="0.25">
      <c r="A37" s="34" t="s">
        <v>156</v>
      </c>
      <c r="B37" s="35">
        <v>1573.98</v>
      </c>
      <c r="C37" s="35">
        <v>3119</v>
      </c>
      <c r="D37" s="35">
        <v>854.96</v>
      </c>
      <c r="E37" s="36">
        <f t="shared" si="1"/>
        <v>0.54318352202696352</v>
      </c>
      <c r="F37" s="36">
        <f t="shared" si="2"/>
        <v>0.27411349791599871</v>
      </c>
    </row>
    <row r="38" spans="1:6" x14ac:dyDescent="0.25">
      <c r="A38" s="34" t="s">
        <v>157</v>
      </c>
      <c r="B38" s="35">
        <v>0</v>
      </c>
      <c r="C38" s="35">
        <v>133</v>
      </c>
      <c r="D38" s="35">
        <v>0</v>
      </c>
      <c r="E38" s="36" t="str">
        <f t="shared" si="1"/>
        <v>-</v>
      </c>
      <c r="F38" s="36">
        <f t="shared" si="2"/>
        <v>0</v>
      </c>
    </row>
    <row r="39" spans="1:6" x14ac:dyDescent="0.25">
      <c r="A39" s="34" t="s">
        <v>158</v>
      </c>
      <c r="B39" s="35">
        <v>1539.5</v>
      </c>
      <c r="C39" s="35">
        <v>4910</v>
      </c>
      <c r="D39" s="35">
        <v>1544.53</v>
      </c>
      <c r="E39" s="36">
        <f t="shared" si="1"/>
        <v>1.0032672945761612</v>
      </c>
      <c r="F39" s="36">
        <f t="shared" si="2"/>
        <v>0.31456822810590629</v>
      </c>
    </row>
    <row r="40" spans="1:6" x14ac:dyDescent="0.25">
      <c r="A40" s="34" t="s">
        <v>159</v>
      </c>
      <c r="B40" s="35">
        <v>2762.29</v>
      </c>
      <c r="C40" s="35">
        <v>7007</v>
      </c>
      <c r="D40" s="35">
        <v>3883.55</v>
      </c>
      <c r="E40" s="36">
        <f t="shared" si="1"/>
        <v>1.4059168298766604</v>
      </c>
      <c r="F40" s="36">
        <f t="shared" si="2"/>
        <v>0.55423861852433287</v>
      </c>
    </row>
    <row r="41" spans="1:6" x14ac:dyDescent="0.25">
      <c r="A41" s="34" t="s">
        <v>160</v>
      </c>
      <c r="B41" s="35">
        <v>734</v>
      </c>
      <c r="C41" s="35">
        <v>1299</v>
      </c>
      <c r="D41" s="35">
        <v>1641.55</v>
      </c>
      <c r="E41" s="36">
        <f t="shared" si="1"/>
        <v>2.2364441416893732</v>
      </c>
      <c r="F41" s="36">
        <f t="shared" si="2"/>
        <v>1.2637028483448807</v>
      </c>
    </row>
    <row r="42" spans="1:6" x14ac:dyDescent="0.25">
      <c r="A42" s="34" t="s">
        <v>161</v>
      </c>
      <c r="B42" s="35">
        <v>1889.47</v>
      </c>
      <c r="C42" s="35">
        <v>5150</v>
      </c>
      <c r="D42" s="35">
        <v>2130.02</v>
      </c>
      <c r="E42" s="36">
        <f t="shared" si="1"/>
        <v>1.1273108331966106</v>
      </c>
      <c r="F42" s="36">
        <f t="shared" si="2"/>
        <v>0.41359611650485434</v>
      </c>
    </row>
    <row r="43" spans="1:6" x14ac:dyDescent="0.25">
      <c r="A43" s="34" t="s">
        <v>162</v>
      </c>
      <c r="B43" s="35">
        <v>194.96</v>
      </c>
      <c r="C43" s="35">
        <v>1227</v>
      </c>
      <c r="D43" s="35">
        <v>4.9800000000000004</v>
      </c>
      <c r="E43" s="36">
        <f t="shared" si="1"/>
        <v>2.5543701272055807E-2</v>
      </c>
      <c r="F43" s="36">
        <f t="shared" si="2"/>
        <v>4.0586797066014674E-3</v>
      </c>
    </row>
    <row r="44" spans="1:6" x14ac:dyDescent="0.25">
      <c r="A44" s="34" t="s">
        <v>163</v>
      </c>
      <c r="B44" s="35">
        <v>4078</v>
      </c>
      <c r="C44" s="35">
        <v>4300</v>
      </c>
      <c r="D44" s="35">
        <v>0</v>
      </c>
      <c r="E44" s="36">
        <f t="shared" si="1"/>
        <v>0</v>
      </c>
      <c r="F44" s="36">
        <f t="shared" si="2"/>
        <v>0</v>
      </c>
    </row>
    <row r="45" spans="1:6" x14ac:dyDescent="0.25">
      <c r="A45" s="34" t="s">
        <v>164</v>
      </c>
      <c r="B45" s="35">
        <v>1500</v>
      </c>
      <c r="C45" s="35">
        <v>4327</v>
      </c>
      <c r="D45" s="35">
        <v>0</v>
      </c>
      <c r="E45" s="36">
        <f t="shared" si="1"/>
        <v>0</v>
      </c>
      <c r="F45" s="36">
        <f t="shared" si="2"/>
        <v>0</v>
      </c>
    </row>
    <row r="46" spans="1:6" x14ac:dyDescent="0.25">
      <c r="A46" s="34" t="s">
        <v>165</v>
      </c>
      <c r="B46" s="35">
        <v>2279.46</v>
      </c>
      <c r="C46" s="35">
        <v>5000</v>
      </c>
      <c r="D46" s="35">
        <v>4216.62</v>
      </c>
      <c r="E46" s="36">
        <f t="shared" si="1"/>
        <v>1.8498328551499039</v>
      </c>
      <c r="F46" s="36">
        <f t="shared" si="2"/>
        <v>0.84332399999999996</v>
      </c>
    </row>
    <row r="47" spans="1:6" x14ac:dyDescent="0.25">
      <c r="A47" s="34" t="s">
        <v>166</v>
      </c>
      <c r="B47" s="35">
        <v>97.6</v>
      </c>
      <c r="C47" s="35">
        <v>1327</v>
      </c>
      <c r="D47" s="35">
        <v>106.16</v>
      </c>
      <c r="E47" s="36">
        <f t="shared" si="1"/>
        <v>1.0877049180327869</v>
      </c>
      <c r="F47" s="36">
        <f t="shared" si="2"/>
        <v>0.08</v>
      </c>
    </row>
    <row r="48" spans="1:6" x14ac:dyDescent="0.25">
      <c r="A48" s="34" t="s">
        <v>167</v>
      </c>
      <c r="B48" s="35">
        <v>0</v>
      </c>
      <c r="C48" s="35">
        <v>499</v>
      </c>
      <c r="D48" s="35">
        <v>0</v>
      </c>
      <c r="E48" s="36" t="str">
        <f t="shared" si="1"/>
        <v>-</v>
      </c>
      <c r="F48" s="36">
        <f t="shared" si="2"/>
        <v>0</v>
      </c>
    </row>
    <row r="49" spans="1:6" x14ac:dyDescent="0.25">
      <c r="A49" s="34" t="s">
        <v>168</v>
      </c>
      <c r="B49" s="35">
        <v>0</v>
      </c>
      <c r="C49" s="35">
        <v>133</v>
      </c>
      <c r="D49" s="35">
        <v>2342.65</v>
      </c>
      <c r="E49" s="36" t="str">
        <f t="shared" si="1"/>
        <v>-</v>
      </c>
      <c r="F49" s="36">
        <f t="shared" si="2"/>
        <v>17.613909774436092</v>
      </c>
    </row>
    <row r="50" spans="1:6" x14ac:dyDescent="0.25">
      <c r="A50" s="34" t="s">
        <v>169</v>
      </c>
      <c r="B50" s="35">
        <v>568.27</v>
      </c>
      <c r="C50" s="35">
        <v>1000</v>
      </c>
      <c r="D50" s="35">
        <v>568.27</v>
      </c>
      <c r="E50" s="36">
        <f t="shared" si="1"/>
        <v>1</v>
      </c>
      <c r="F50" s="36">
        <f t="shared" si="2"/>
        <v>0.56826999999999994</v>
      </c>
    </row>
    <row r="51" spans="1:6" x14ac:dyDescent="0.25">
      <c r="A51" s="34" t="s">
        <v>170</v>
      </c>
      <c r="B51" s="35">
        <v>0</v>
      </c>
      <c r="C51" s="35">
        <v>200</v>
      </c>
      <c r="D51" s="35">
        <v>3.96</v>
      </c>
      <c r="E51" s="36" t="str">
        <f t="shared" si="1"/>
        <v>-</v>
      </c>
      <c r="F51" s="36">
        <f t="shared" si="2"/>
        <v>1.9799999999999998E-2</v>
      </c>
    </row>
    <row r="52" spans="1:6" x14ac:dyDescent="0.25">
      <c r="A52" s="34" t="s">
        <v>171</v>
      </c>
      <c r="B52" s="35">
        <v>0</v>
      </c>
      <c r="C52" s="35">
        <v>150</v>
      </c>
      <c r="D52" s="35">
        <v>0</v>
      </c>
      <c r="E52" s="36" t="str">
        <f t="shared" ref="E52:E83" si="3">IF(B52&lt;&gt;0,D52/B52,"-")</f>
        <v>-</v>
      </c>
      <c r="F52" s="36">
        <f t="shared" ref="F52:F83" si="4">IF(C52&lt;&gt;0,D52/C52,"-")</f>
        <v>0</v>
      </c>
    </row>
    <row r="53" spans="1:6" x14ac:dyDescent="0.25">
      <c r="A53" s="34" t="s">
        <v>172</v>
      </c>
      <c r="B53" s="35">
        <v>105</v>
      </c>
      <c r="C53" s="35">
        <v>600</v>
      </c>
      <c r="D53" s="35">
        <v>650.44000000000005</v>
      </c>
      <c r="E53" s="36">
        <f t="shared" si="3"/>
        <v>6.1946666666666674</v>
      </c>
      <c r="F53" s="36">
        <f t="shared" si="4"/>
        <v>1.0840666666666667</v>
      </c>
    </row>
    <row r="54" spans="1:6" x14ac:dyDescent="0.25">
      <c r="A54" s="53" t="s">
        <v>173</v>
      </c>
      <c r="B54" s="54">
        <f>SUBTOTAL(9,B55:B57)</f>
        <v>538.13</v>
      </c>
      <c r="C54" s="54">
        <f>SUBTOTAL(9,C55:C57)</f>
        <v>1162</v>
      </c>
      <c r="D54" s="54">
        <f>SUBTOTAL(9,D55:D57)</f>
        <v>673.62</v>
      </c>
      <c r="E54" s="55">
        <f t="shared" si="3"/>
        <v>1.2517793098321968</v>
      </c>
      <c r="F54" s="55">
        <f t="shared" si="4"/>
        <v>0.57970740103270224</v>
      </c>
    </row>
    <row r="55" spans="1:6" x14ac:dyDescent="0.25">
      <c r="A55" s="34" t="s">
        <v>174</v>
      </c>
      <c r="B55" s="35">
        <v>406.61</v>
      </c>
      <c r="C55" s="35">
        <v>929</v>
      </c>
      <c r="D55" s="35">
        <v>459.61</v>
      </c>
      <c r="E55" s="36">
        <f t="shared" si="3"/>
        <v>1.1303460318241065</v>
      </c>
      <c r="F55" s="36">
        <f t="shared" si="4"/>
        <v>0.49473627556512378</v>
      </c>
    </row>
    <row r="56" spans="1:6" x14ac:dyDescent="0.25">
      <c r="A56" s="34" t="s">
        <v>175</v>
      </c>
      <c r="B56" s="35">
        <v>2.12</v>
      </c>
      <c r="C56" s="35">
        <v>100</v>
      </c>
      <c r="D56" s="35">
        <v>0</v>
      </c>
      <c r="E56" s="36">
        <f t="shared" si="3"/>
        <v>0</v>
      </c>
      <c r="F56" s="36">
        <f t="shared" si="4"/>
        <v>0</v>
      </c>
    </row>
    <row r="57" spans="1:6" x14ac:dyDescent="0.25">
      <c r="A57" s="34" t="s">
        <v>176</v>
      </c>
      <c r="B57" s="35">
        <v>129.4</v>
      </c>
      <c r="C57" s="35">
        <v>133</v>
      </c>
      <c r="D57" s="35">
        <v>214.01</v>
      </c>
      <c r="E57" s="36">
        <f t="shared" si="3"/>
        <v>1.6538639876352395</v>
      </c>
      <c r="F57" s="36">
        <f t="shared" si="4"/>
        <v>1.6090977443609022</v>
      </c>
    </row>
    <row r="58" spans="1:6" x14ac:dyDescent="0.25">
      <c r="A58" s="53" t="s">
        <v>177</v>
      </c>
      <c r="B58" s="54">
        <f>SUBTOTAL(9,B59:B59)</f>
        <v>0</v>
      </c>
      <c r="C58" s="54">
        <f>SUBTOTAL(9,C59:C59)</f>
        <v>1324</v>
      </c>
      <c r="D58" s="54">
        <f>SUBTOTAL(9,D59:D59)</f>
        <v>0</v>
      </c>
      <c r="E58" s="55" t="str">
        <f t="shared" si="3"/>
        <v>-</v>
      </c>
      <c r="F58" s="55">
        <f t="shared" si="4"/>
        <v>0</v>
      </c>
    </row>
    <row r="59" spans="1:6" x14ac:dyDescent="0.25">
      <c r="A59" s="34" t="s">
        <v>178</v>
      </c>
      <c r="B59" s="35">
        <v>0</v>
      </c>
      <c r="C59" s="35">
        <v>1324</v>
      </c>
      <c r="D59" s="35">
        <v>0</v>
      </c>
      <c r="E59" s="36" t="str">
        <f t="shared" si="3"/>
        <v>-</v>
      </c>
      <c r="F59" s="36">
        <f t="shared" si="4"/>
        <v>0</v>
      </c>
    </row>
    <row r="60" spans="1:6" x14ac:dyDescent="0.25">
      <c r="A60" s="53" t="s">
        <v>179</v>
      </c>
      <c r="B60" s="54">
        <f>SUBTOTAL(9,B61:B62)</f>
        <v>0</v>
      </c>
      <c r="C60" s="54">
        <f>SUBTOTAL(9,C61:C62)</f>
        <v>1559</v>
      </c>
      <c r="D60" s="54">
        <f>SUBTOTAL(9,D61:D62)</f>
        <v>170</v>
      </c>
      <c r="E60" s="55" t="str">
        <f t="shared" si="3"/>
        <v>-</v>
      </c>
      <c r="F60" s="55">
        <f t="shared" si="4"/>
        <v>0.10904425914047466</v>
      </c>
    </row>
    <row r="61" spans="1:6" x14ac:dyDescent="0.25">
      <c r="A61" s="34" t="s">
        <v>180</v>
      </c>
      <c r="B61" s="35">
        <v>0</v>
      </c>
      <c r="C61" s="35">
        <v>1059</v>
      </c>
      <c r="D61" s="35">
        <v>0</v>
      </c>
      <c r="E61" s="36" t="str">
        <f t="shared" si="3"/>
        <v>-</v>
      </c>
      <c r="F61" s="36">
        <f t="shared" si="4"/>
        <v>0</v>
      </c>
    </row>
    <row r="62" spans="1:6" x14ac:dyDescent="0.25">
      <c r="A62" s="34" t="s">
        <v>181</v>
      </c>
      <c r="B62" s="35">
        <v>0</v>
      </c>
      <c r="C62" s="35">
        <v>500</v>
      </c>
      <c r="D62" s="35">
        <v>170</v>
      </c>
      <c r="E62" s="36" t="str">
        <f t="shared" si="3"/>
        <v>-</v>
      </c>
      <c r="F62" s="36">
        <f t="shared" si="4"/>
        <v>0.34</v>
      </c>
    </row>
    <row r="63" spans="1:6" x14ac:dyDescent="0.25">
      <c r="A63" s="47" t="s">
        <v>182</v>
      </c>
      <c r="B63" s="48">
        <f>SUBTOTAL(9,B66:B78)</f>
        <v>13659.060000000001</v>
      </c>
      <c r="C63" s="48">
        <f>SUBTOTAL(9,C66:C78)</f>
        <v>80134</v>
      </c>
      <c r="D63" s="48">
        <f>SUBTOTAL(9,D66:D78)</f>
        <v>9226.9499999999989</v>
      </c>
      <c r="E63" s="49">
        <f t="shared" si="3"/>
        <v>0.67551866673109262</v>
      </c>
      <c r="F63" s="49">
        <f t="shared" si="4"/>
        <v>0.11514400878528464</v>
      </c>
    </row>
    <row r="64" spans="1:6" x14ac:dyDescent="0.25">
      <c r="A64" s="50" t="s">
        <v>141</v>
      </c>
      <c r="B64" s="51">
        <f>SUBTOTAL(9,B66:B78)</f>
        <v>13659.060000000001</v>
      </c>
      <c r="C64" s="51">
        <f>SUBTOTAL(9,C66:C78)</f>
        <v>80134</v>
      </c>
      <c r="D64" s="51">
        <f>SUBTOTAL(9,D66:D78)</f>
        <v>9226.9499999999989</v>
      </c>
      <c r="E64" s="52">
        <f t="shared" si="3"/>
        <v>0.67551866673109262</v>
      </c>
      <c r="F64" s="52">
        <f t="shared" si="4"/>
        <v>0.11514400878528464</v>
      </c>
    </row>
    <row r="65" spans="1:6" x14ac:dyDescent="0.25">
      <c r="A65" s="53" t="s">
        <v>147</v>
      </c>
      <c r="B65" s="54">
        <f>SUBTOTAL(9,B66:B74)</f>
        <v>8182.5700000000006</v>
      </c>
      <c r="C65" s="54">
        <f>SUBTOTAL(9,C66:C74)</f>
        <v>70924</v>
      </c>
      <c r="D65" s="54">
        <f>SUBTOTAL(9,D66:D74)</f>
        <v>6374.3899999999994</v>
      </c>
      <c r="E65" s="55">
        <f t="shared" si="3"/>
        <v>0.77902052778039166</v>
      </c>
      <c r="F65" s="55">
        <f t="shared" si="4"/>
        <v>8.9876346511759062E-2</v>
      </c>
    </row>
    <row r="66" spans="1:6" x14ac:dyDescent="0.25">
      <c r="A66" s="34" t="s">
        <v>148</v>
      </c>
      <c r="B66" s="35">
        <v>1350.17</v>
      </c>
      <c r="C66" s="35">
        <v>3265</v>
      </c>
      <c r="D66" s="35">
        <v>1459.82</v>
      </c>
      <c r="E66" s="36">
        <f t="shared" si="3"/>
        <v>1.0812119955264892</v>
      </c>
      <c r="F66" s="36">
        <f t="shared" si="4"/>
        <v>0.44711179173047472</v>
      </c>
    </row>
    <row r="67" spans="1:6" x14ac:dyDescent="0.25">
      <c r="A67" s="34" t="s">
        <v>152</v>
      </c>
      <c r="B67" s="35">
        <v>773.6</v>
      </c>
      <c r="C67" s="35">
        <v>380</v>
      </c>
      <c r="D67" s="35">
        <v>258.98</v>
      </c>
      <c r="E67" s="36">
        <f t="shared" si="3"/>
        <v>0.33477249224405381</v>
      </c>
      <c r="F67" s="36">
        <f t="shared" si="4"/>
        <v>0.68152631578947376</v>
      </c>
    </row>
    <row r="68" spans="1:6" x14ac:dyDescent="0.25">
      <c r="A68" s="34" t="s">
        <v>158</v>
      </c>
      <c r="B68" s="35">
        <v>976.5</v>
      </c>
      <c r="C68" s="35">
        <v>1100</v>
      </c>
      <c r="D68" s="35">
        <v>739.57</v>
      </c>
      <c r="E68" s="36">
        <f t="shared" si="3"/>
        <v>0.75736815156170001</v>
      </c>
      <c r="F68" s="36">
        <f t="shared" si="4"/>
        <v>0.67233636363636373</v>
      </c>
    </row>
    <row r="69" spans="1:6" x14ac:dyDescent="0.25">
      <c r="A69" s="34" t="s">
        <v>160</v>
      </c>
      <c r="B69" s="35">
        <v>34.9</v>
      </c>
      <c r="C69" s="35">
        <v>1139</v>
      </c>
      <c r="D69" s="35">
        <v>0</v>
      </c>
      <c r="E69" s="36">
        <f t="shared" si="3"/>
        <v>0</v>
      </c>
      <c r="F69" s="36">
        <f t="shared" si="4"/>
        <v>0</v>
      </c>
    </row>
    <row r="70" spans="1:6" x14ac:dyDescent="0.25">
      <c r="A70" s="34" t="s">
        <v>162</v>
      </c>
      <c r="B70" s="35">
        <v>571.25</v>
      </c>
      <c r="C70" s="35">
        <v>1288</v>
      </c>
      <c r="D70" s="35">
        <v>588.75</v>
      </c>
      <c r="E70" s="36">
        <f t="shared" si="3"/>
        <v>1.0306345733041575</v>
      </c>
      <c r="F70" s="36">
        <f t="shared" si="4"/>
        <v>0.45710403726708076</v>
      </c>
    </row>
    <row r="71" spans="1:6" x14ac:dyDescent="0.25">
      <c r="A71" s="34" t="s">
        <v>164</v>
      </c>
      <c r="B71" s="35">
        <v>2699.18</v>
      </c>
      <c r="C71" s="35">
        <v>14827</v>
      </c>
      <c r="D71" s="35">
        <v>881.87</v>
      </c>
      <c r="E71" s="36">
        <f t="shared" si="3"/>
        <v>0.32671774390740893</v>
      </c>
      <c r="F71" s="36">
        <f t="shared" si="4"/>
        <v>5.9477304916706011E-2</v>
      </c>
    </row>
    <row r="72" spans="1:6" x14ac:dyDescent="0.25">
      <c r="A72" s="34" t="s">
        <v>165</v>
      </c>
      <c r="B72" s="35">
        <v>0</v>
      </c>
      <c r="C72" s="35">
        <v>28320</v>
      </c>
      <c r="D72" s="35">
        <v>0</v>
      </c>
      <c r="E72" s="36" t="str">
        <f t="shared" si="3"/>
        <v>-</v>
      </c>
      <c r="F72" s="36">
        <f t="shared" si="4"/>
        <v>0</v>
      </c>
    </row>
    <row r="73" spans="1:6" x14ac:dyDescent="0.25">
      <c r="A73" s="34" t="s">
        <v>166</v>
      </c>
      <c r="B73" s="35">
        <v>0</v>
      </c>
      <c r="C73" s="35">
        <v>3938</v>
      </c>
      <c r="D73" s="35">
        <v>0</v>
      </c>
      <c r="E73" s="36" t="str">
        <f t="shared" si="3"/>
        <v>-</v>
      </c>
      <c r="F73" s="36">
        <f t="shared" si="4"/>
        <v>0</v>
      </c>
    </row>
    <row r="74" spans="1:6" x14ac:dyDescent="0.25">
      <c r="A74" s="34" t="s">
        <v>167</v>
      </c>
      <c r="B74" s="35">
        <v>1776.97</v>
      </c>
      <c r="C74" s="35">
        <v>16667</v>
      </c>
      <c r="D74" s="35">
        <v>2445.4</v>
      </c>
      <c r="E74" s="36">
        <f t="shared" si="3"/>
        <v>1.37616279396951</v>
      </c>
      <c r="F74" s="36">
        <f t="shared" si="4"/>
        <v>0.14672106557868844</v>
      </c>
    </row>
    <row r="75" spans="1:6" x14ac:dyDescent="0.25">
      <c r="A75" s="53" t="s">
        <v>179</v>
      </c>
      <c r="B75" s="54">
        <f>SUBTOTAL(9,B76:B78)</f>
        <v>5476.49</v>
      </c>
      <c r="C75" s="54">
        <f>SUBTOTAL(9,C76:C78)</f>
        <v>9210</v>
      </c>
      <c r="D75" s="54">
        <f>SUBTOTAL(9,D76:D78)</f>
        <v>2852.56</v>
      </c>
      <c r="E75" s="55">
        <f t="shared" si="3"/>
        <v>0.52087377133894153</v>
      </c>
      <c r="F75" s="55">
        <f t="shared" si="4"/>
        <v>0.30972421281216067</v>
      </c>
    </row>
    <row r="76" spans="1:6" x14ac:dyDescent="0.25">
      <c r="A76" s="34" t="s">
        <v>180</v>
      </c>
      <c r="B76" s="35">
        <v>5076.6000000000004</v>
      </c>
      <c r="C76" s="35">
        <v>2500</v>
      </c>
      <c r="D76" s="35">
        <v>2300</v>
      </c>
      <c r="E76" s="36">
        <f t="shared" si="3"/>
        <v>0.45305913406610721</v>
      </c>
      <c r="F76" s="36">
        <f t="shared" si="4"/>
        <v>0.92</v>
      </c>
    </row>
    <row r="77" spans="1:6" x14ac:dyDescent="0.25">
      <c r="A77" s="34" t="s">
        <v>183</v>
      </c>
      <c r="B77" s="35">
        <v>64.900000000000006</v>
      </c>
      <c r="C77" s="35">
        <v>1500</v>
      </c>
      <c r="D77" s="35">
        <v>552.55999999999995</v>
      </c>
      <c r="E77" s="36">
        <f t="shared" si="3"/>
        <v>8.5140215716486889</v>
      </c>
      <c r="F77" s="36">
        <f t="shared" si="4"/>
        <v>0.36837333333333327</v>
      </c>
    </row>
    <row r="78" spans="1:6" x14ac:dyDescent="0.25">
      <c r="A78" s="34" t="s">
        <v>181</v>
      </c>
      <c r="B78" s="35">
        <v>334.99</v>
      </c>
      <c r="C78" s="35">
        <v>5210</v>
      </c>
      <c r="D78" s="35">
        <v>0</v>
      </c>
      <c r="E78" s="36">
        <f t="shared" si="3"/>
        <v>0</v>
      </c>
      <c r="F78" s="36">
        <f t="shared" si="4"/>
        <v>0</v>
      </c>
    </row>
    <row r="79" spans="1:6" x14ac:dyDescent="0.25">
      <c r="A79" s="47" t="s">
        <v>184</v>
      </c>
      <c r="B79" s="48">
        <f>SUBTOTAL(9,B82:B96)</f>
        <v>31325.719999999998</v>
      </c>
      <c r="C79" s="48">
        <f>SUBTOTAL(9,C82:C96)</f>
        <v>72665</v>
      </c>
      <c r="D79" s="48">
        <f>SUBTOTAL(9,D82:D96)</f>
        <v>20364.25</v>
      </c>
      <c r="E79" s="49">
        <f t="shared" si="3"/>
        <v>0.65008082815015911</v>
      </c>
      <c r="F79" s="49">
        <f t="shared" si="4"/>
        <v>0.28024840019266495</v>
      </c>
    </row>
    <row r="80" spans="1:6" x14ac:dyDescent="0.25">
      <c r="A80" s="50" t="s">
        <v>185</v>
      </c>
      <c r="B80" s="51">
        <f>SUBTOTAL(9,B82:B86)</f>
        <v>19189.989999999998</v>
      </c>
      <c r="C80" s="51">
        <f>SUBTOTAL(9,C82:C86)</f>
        <v>34005</v>
      </c>
      <c r="D80" s="51">
        <f>SUBTOTAL(9,D82:D86)</f>
        <v>20364.25</v>
      </c>
      <c r="E80" s="52">
        <f t="shared" si="3"/>
        <v>1.0611912773273984</v>
      </c>
      <c r="F80" s="52">
        <f t="shared" si="4"/>
        <v>0.59886046169680929</v>
      </c>
    </row>
    <row r="81" spans="1:6" x14ac:dyDescent="0.25">
      <c r="A81" s="53" t="s">
        <v>142</v>
      </c>
      <c r="B81" s="54">
        <f>SUBTOTAL(9,B82:B83)</f>
        <v>542.26</v>
      </c>
      <c r="C81" s="54">
        <f>SUBTOTAL(9,C82:C83)</f>
        <v>5000</v>
      </c>
      <c r="D81" s="54">
        <f>SUBTOTAL(9,D82:D83)</f>
        <v>0</v>
      </c>
      <c r="E81" s="55">
        <f t="shared" si="3"/>
        <v>0</v>
      </c>
      <c r="F81" s="55">
        <f t="shared" si="4"/>
        <v>0</v>
      </c>
    </row>
    <row r="82" spans="1:6" x14ac:dyDescent="0.25">
      <c r="A82" s="34" t="s">
        <v>143</v>
      </c>
      <c r="B82" s="35">
        <v>542.26</v>
      </c>
      <c r="C82" s="35">
        <v>2500</v>
      </c>
      <c r="D82" s="35">
        <v>0</v>
      </c>
      <c r="E82" s="36">
        <f t="shared" si="3"/>
        <v>0</v>
      </c>
      <c r="F82" s="36">
        <f t="shared" si="4"/>
        <v>0</v>
      </c>
    </row>
    <row r="83" spans="1:6" x14ac:dyDescent="0.25">
      <c r="A83" s="34" t="s">
        <v>145</v>
      </c>
      <c r="B83" s="35">
        <v>0</v>
      </c>
      <c r="C83" s="35">
        <v>2500</v>
      </c>
      <c r="D83" s="35">
        <v>0</v>
      </c>
      <c r="E83" s="36" t="str">
        <f t="shared" si="3"/>
        <v>-</v>
      </c>
      <c r="F83" s="36">
        <f t="shared" si="4"/>
        <v>0</v>
      </c>
    </row>
    <row r="84" spans="1:6" x14ac:dyDescent="0.25">
      <c r="A84" s="53" t="s">
        <v>147</v>
      </c>
      <c r="B84" s="54">
        <f>SUBTOTAL(9,B85:B86)</f>
        <v>18647.73</v>
      </c>
      <c r="C84" s="54">
        <f>SUBTOTAL(9,C85:C86)</f>
        <v>29005</v>
      </c>
      <c r="D84" s="54">
        <f>SUBTOTAL(9,D85:D86)</f>
        <v>20364.25</v>
      </c>
      <c r="E84" s="55">
        <f t="shared" ref="E84:E96" si="5">IF(B84&lt;&gt;0,D84/B84,"-")</f>
        <v>1.0920498098159936</v>
      </c>
      <c r="F84" s="55">
        <f t="shared" ref="F84:F97" si="6">IF(C84&lt;&gt;0,D84/C84,"-")</f>
        <v>0.70209446647129803</v>
      </c>
    </row>
    <row r="85" spans="1:6" x14ac:dyDescent="0.25">
      <c r="A85" s="34" t="s">
        <v>164</v>
      </c>
      <c r="B85" s="35">
        <v>18647.73</v>
      </c>
      <c r="C85" s="35">
        <v>28000</v>
      </c>
      <c r="D85" s="35">
        <v>20074.25</v>
      </c>
      <c r="E85" s="36">
        <f t="shared" si="5"/>
        <v>1.0764983190983568</v>
      </c>
      <c r="F85" s="36">
        <f t="shared" si="6"/>
        <v>0.71693750000000001</v>
      </c>
    </row>
    <row r="86" spans="1:6" x14ac:dyDescent="0.25">
      <c r="A86" s="34" t="s">
        <v>172</v>
      </c>
      <c r="B86" s="35">
        <v>0</v>
      </c>
      <c r="C86" s="35">
        <v>1005</v>
      </c>
      <c r="D86" s="35">
        <v>290</v>
      </c>
      <c r="E86" s="36" t="str">
        <f t="shared" si="5"/>
        <v>-</v>
      </c>
      <c r="F86" s="36">
        <f t="shared" si="6"/>
        <v>0.28855721393034828</v>
      </c>
    </row>
    <row r="87" spans="1:6" x14ac:dyDescent="0.25">
      <c r="A87" s="50" t="s">
        <v>186</v>
      </c>
      <c r="B87" s="51">
        <f>SUBTOTAL(9,B89:B96)</f>
        <v>12135.73</v>
      </c>
      <c r="C87" s="51">
        <f>SUBTOTAL(9,C89:C96)</f>
        <v>38660</v>
      </c>
      <c r="D87" s="51">
        <f>SUBTOTAL(9,D89:D96)</f>
        <v>0</v>
      </c>
      <c r="E87" s="52">
        <f t="shared" si="5"/>
        <v>0</v>
      </c>
      <c r="F87" s="52">
        <f t="shared" si="6"/>
        <v>0</v>
      </c>
    </row>
    <row r="88" spans="1:6" x14ac:dyDescent="0.25">
      <c r="A88" s="53" t="s">
        <v>142</v>
      </c>
      <c r="B88" s="54">
        <f>SUBTOTAL(9,B89:B89)</f>
        <v>11917.41</v>
      </c>
      <c r="C88" s="54">
        <f>SUBTOTAL(9,C89:C89)</f>
        <v>25860</v>
      </c>
      <c r="D88" s="54">
        <f>SUBTOTAL(9,D89:D89)</f>
        <v>0</v>
      </c>
      <c r="E88" s="55">
        <f t="shared" si="5"/>
        <v>0</v>
      </c>
      <c r="F88" s="55">
        <f t="shared" si="6"/>
        <v>0</v>
      </c>
    </row>
    <row r="89" spans="1:6" x14ac:dyDescent="0.25">
      <c r="A89" s="34" t="s">
        <v>143</v>
      </c>
      <c r="B89" s="35">
        <v>11917.41</v>
      </c>
      <c r="C89" s="35">
        <v>25860</v>
      </c>
      <c r="D89" s="35">
        <v>0</v>
      </c>
      <c r="E89" s="36">
        <f t="shared" si="5"/>
        <v>0</v>
      </c>
      <c r="F89" s="36">
        <f t="shared" si="6"/>
        <v>0</v>
      </c>
    </row>
    <row r="90" spans="1:6" x14ac:dyDescent="0.25">
      <c r="A90" s="53" t="s">
        <v>147</v>
      </c>
      <c r="B90" s="54">
        <f>SUBTOTAL(9,B91:B94)</f>
        <v>218.32</v>
      </c>
      <c r="C90" s="54">
        <f>SUBTOTAL(9,C91:C94)</f>
        <v>10800</v>
      </c>
      <c r="D90" s="54">
        <f>SUBTOTAL(9,D91:D94)</f>
        <v>0</v>
      </c>
      <c r="E90" s="55">
        <f t="shared" si="5"/>
        <v>0</v>
      </c>
      <c r="F90" s="55">
        <f t="shared" si="6"/>
        <v>0</v>
      </c>
    </row>
    <row r="91" spans="1:6" x14ac:dyDescent="0.25">
      <c r="A91" s="34" t="s">
        <v>149</v>
      </c>
      <c r="B91" s="35">
        <v>218.32</v>
      </c>
      <c r="C91" s="35">
        <v>1800</v>
      </c>
      <c r="D91" s="35">
        <v>0</v>
      </c>
      <c r="E91" s="36">
        <f t="shared" si="5"/>
        <v>0</v>
      </c>
      <c r="F91" s="36">
        <f t="shared" si="6"/>
        <v>0</v>
      </c>
    </row>
    <row r="92" spans="1:6" x14ac:dyDescent="0.25">
      <c r="A92" s="34" t="s">
        <v>160</v>
      </c>
      <c r="B92" s="35">
        <v>0</v>
      </c>
      <c r="C92" s="35">
        <v>1700</v>
      </c>
      <c r="D92" s="35">
        <v>0</v>
      </c>
      <c r="E92" s="36" t="str">
        <f t="shared" si="5"/>
        <v>-</v>
      </c>
      <c r="F92" s="36">
        <f t="shared" si="6"/>
        <v>0</v>
      </c>
    </row>
    <row r="93" spans="1:6" x14ac:dyDescent="0.25">
      <c r="A93" s="34" t="s">
        <v>164</v>
      </c>
      <c r="B93" s="35">
        <v>0</v>
      </c>
      <c r="C93" s="35">
        <v>2600</v>
      </c>
      <c r="D93" s="35">
        <v>0</v>
      </c>
      <c r="E93" s="36" t="str">
        <f t="shared" si="5"/>
        <v>-</v>
      </c>
      <c r="F93" s="36">
        <f t="shared" si="6"/>
        <v>0</v>
      </c>
    </row>
    <row r="94" spans="1:6" x14ac:dyDescent="0.25">
      <c r="A94" s="34" t="s">
        <v>166</v>
      </c>
      <c r="B94" s="35">
        <v>0</v>
      </c>
      <c r="C94" s="35">
        <v>4700</v>
      </c>
      <c r="D94" s="35">
        <v>0</v>
      </c>
      <c r="E94" s="36" t="str">
        <f t="shared" si="5"/>
        <v>-</v>
      </c>
      <c r="F94" s="36">
        <f t="shared" si="6"/>
        <v>0</v>
      </c>
    </row>
    <row r="95" spans="1:6" x14ac:dyDescent="0.25">
      <c r="A95" s="53" t="s">
        <v>179</v>
      </c>
      <c r="B95" s="54">
        <f>SUBTOTAL(9,B96:B96)</f>
        <v>0</v>
      </c>
      <c r="C95" s="54">
        <f>SUBTOTAL(9,C96:C96)</f>
        <v>2000</v>
      </c>
      <c r="D95" s="54">
        <f>SUBTOTAL(9,D96:D96)</f>
        <v>0</v>
      </c>
      <c r="E95" s="55" t="str">
        <f t="shared" si="5"/>
        <v>-</v>
      </c>
      <c r="F95" s="55">
        <f t="shared" si="6"/>
        <v>0</v>
      </c>
    </row>
    <row r="96" spans="1:6" x14ac:dyDescent="0.25">
      <c r="A96" s="34" t="s">
        <v>183</v>
      </c>
      <c r="B96" s="35">
        <v>0</v>
      </c>
      <c r="C96" s="35">
        <v>2000</v>
      </c>
      <c r="D96" s="35">
        <v>0</v>
      </c>
      <c r="E96" s="59" t="str">
        <f t="shared" si="5"/>
        <v>-</v>
      </c>
      <c r="F96" s="36">
        <f t="shared" si="6"/>
        <v>0</v>
      </c>
    </row>
    <row r="97" spans="1:6" ht="20.100000000000001" customHeight="1" x14ac:dyDescent="0.25">
      <c r="A97" s="37" t="s">
        <v>55</v>
      </c>
      <c r="B97" s="38">
        <f>IFERROR(SUBTOTAL(9,B24:B96),0)</f>
        <v>347554.19999999984</v>
      </c>
      <c r="C97" s="38">
        <f>IFERROR(SUBTOTAL(9,C24:C96),0)</f>
        <v>835873</v>
      </c>
      <c r="D97" s="38">
        <f>IFERROR(SUBTOTAL(9,D24:D96),0)</f>
        <v>366191.6700000001</v>
      </c>
      <c r="E97" s="60">
        <f>IF(B97&lt;&gt;0,D97/B97,"-")</f>
        <v>1.0536246432930469</v>
      </c>
      <c r="F97" s="39">
        <f t="shared" si="6"/>
        <v>0.43809486608611609</v>
      </c>
    </row>
    <row r="98" spans="1:6" x14ac:dyDescent="0.25">
      <c r="E98" s="11"/>
      <c r="F98" s="11"/>
    </row>
  </sheetData>
  <mergeCells count="3">
    <mergeCell ref="A2:F2"/>
    <mergeCell ref="A1:F1"/>
    <mergeCell ref="A10:F10"/>
  </mergeCells>
  <pageMargins left="0.70866141732283505" right="0.70866141732283505" top="0.74803149606299202" bottom="0.74803149606299202" header="0.31496062992126" footer="0.31496062992126"/>
  <pageSetup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15</vt:i4>
      </vt:variant>
    </vt:vector>
  </HeadingPairs>
  <TitlesOfParts>
    <vt:vector size="19" baseType="lpstr">
      <vt:lpstr>Sažetak</vt:lpstr>
      <vt:lpstr>Račun prihoda i rashoda</vt:lpstr>
      <vt:lpstr>Račun financiranja</vt:lpstr>
      <vt:lpstr>Posebni dio</vt:lpstr>
      <vt:lpstr>Sažetak!__S0A_Master_DS__X</vt:lpstr>
      <vt:lpstr>Sažetak!__S0A_Naslov_DS__</vt:lpstr>
      <vt:lpstr>'Račun prihoda i rashoda'!__S1A_G01_DS__X</vt:lpstr>
      <vt:lpstr>'Račun prihoda i rashoda'!__S1A_G02_DS__X</vt:lpstr>
      <vt:lpstr>'Račun prihoda i rashoda'!__S1A_G03_DS__X</vt:lpstr>
      <vt:lpstr>'Račun prihoda i rashoda'!__S1A_Master_DS__X</vt:lpstr>
      <vt:lpstr>'Račun financiranja'!__S1A_Naslov_DS__</vt:lpstr>
      <vt:lpstr>'Račun prihoda i rashoda'!__S1A_Naslov_DS__</vt:lpstr>
      <vt:lpstr>'Posebni dio'!__S2A_G01_DS__X</vt:lpstr>
      <vt:lpstr>'Posebni dio'!__S2A_Master_DS__X</vt:lpstr>
      <vt:lpstr>'Posebni dio'!__S2A_Naslov_DS__</vt:lpstr>
      <vt:lpstr>Sažetak!S0A_Ver1</vt:lpstr>
      <vt:lpstr>'Račun financiranja'!S1A_RedoviSveuk</vt:lpstr>
      <vt:lpstr>'Račun prihoda i rashoda'!S1A_RedoviSveuk</vt:lpstr>
      <vt:lpstr>'Posebni dio'!S2A_RedoviSveuk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Vesna Brtičević</cp:lastModifiedBy>
  <cp:lastPrinted>2026-07-21T12:50:38Z</cp:lastPrinted>
  <dcterms:created xsi:type="dcterms:W3CDTF">2026-07-20T10:51:08Z</dcterms:created>
  <dcterms:modified xsi:type="dcterms:W3CDTF">2026-07-21T13:26:35Z</dcterms:modified>
</cp:coreProperties>
</file>